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805" tabRatio="803" firstSheet="14" activeTab="19"/>
  </bookViews>
  <sheets>
    <sheet name="封面1" sheetId="20" r:id="rId1"/>
    <sheet name="收入完成" sheetId="21" r:id="rId2"/>
    <sheet name="一般公收完成" sheetId="1" r:id="rId3"/>
    <sheet name="一般公支完成" sheetId="4" r:id="rId4"/>
    <sheet name="政府性基金收入完成" sheetId="5" r:id="rId5"/>
    <sheet name="政府性基金支出完成" sheetId="6" r:id="rId6"/>
    <sheet name="国有资本经营收入预算完成" sheetId="7" r:id="rId7"/>
    <sheet name="国有资本经营支出预算完成" sheetId="8" r:id="rId8"/>
    <sheet name="社会保险基金收入预算完成" sheetId="9" r:id="rId9"/>
    <sheet name="社会保险基金支出预算完成" sheetId="10" r:id="rId10"/>
    <sheet name="封面2" sheetId="13" r:id="rId11"/>
    <sheet name="收入计划" sheetId="22" r:id="rId12"/>
    <sheet name="一般公收预算" sheetId="11" r:id="rId13"/>
    <sheet name="一般公支预算" sheetId="12" r:id="rId14"/>
    <sheet name="政府性基金收入预算" sheetId="14" r:id="rId15"/>
    <sheet name="政府性基金支出预算" sheetId="15" r:id="rId16"/>
    <sheet name="国有资本经营收入预算" sheetId="16" r:id="rId17"/>
    <sheet name="国有资本经营支出预算" sheetId="17" r:id="rId18"/>
    <sheet name="社会保险基金收入预算" sheetId="18" r:id="rId19"/>
    <sheet name="社会保险基金支出预算" sheetId="19" r:id="rId20"/>
  </sheets>
  <definedNames>
    <definedName name="_xlnm.Print_Area" localSheetId="0">封面1!$A$1:$A$2</definedName>
    <definedName name="_xlnm.Print_Area" localSheetId="10">封面2!$A$1:$A$2</definedName>
    <definedName name="_xlnm.Print_Area" localSheetId="13">一般公支预算!$A$1:$D$35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B30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财力143601
专项213230</t>
        </r>
      </text>
    </comment>
    <comment ref="B31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含再融资结余1050</t>
        </r>
      </text>
    </comment>
    <comment ref="B32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基金24052万元、国资117万元</t>
        </r>
      </text>
    </comment>
    <comment ref="B3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新增19700
再融资5600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B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不予显示，隐藏列</t>
        </r>
      </text>
    </comment>
  </commentList>
</comments>
</file>

<file path=xl/comments3.xml><?xml version="1.0" encoding="utf-8"?>
<comments xmlns="http://schemas.openxmlformats.org/spreadsheetml/2006/main">
  <authors>
    <author>Lenovo</author>
  </authors>
  <commentList>
    <comment ref="I4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超长期57944（含2024结转）其他为专项债</t>
        </r>
      </text>
    </comment>
  </commentList>
</comments>
</file>

<file path=xl/sharedStrings.xml><?xml version="1.0" encoding="utf-8"?>
<sst xmlns="http://schemas.openxmlformats.org/spreadsheetml/2006/main" count="452" uniqueCount="215">
  <si>
    <t>魏县2025年预算执行情况</t>
  </si>
  <si>
    <t>表1</t>
  </si>
  <si>
    <t>魏县2025年公共财政预算收入完成情况表</t>
  </si>
  <si>
    <t>单位：万元</t>
  </si>
  <si>
    <t>项   目</t>
  </si>
  <si>
    <t>2024年完成</t>
  </si>
  <si>
    <t>2025年计划</t>
  </si>
  <si>
    <t>2025年完成</t>
  </si>
  <si>
    <t>占年任务%</t>
  </si>
  <si>
    <t>比年任务超短收</t>
  </si>
  <si>
    <t>同比增长%</t>
  </si>
  <si>
    <t>一、全部财政收入</t>
  </si>
  <si>
    <t>（一）税务局</t>
  </si>
  <si>
    <t>（二）财政局</t>
  </si>
  <si>
    <t>公共财政预算收入合计</t>
  </si>
  <si>
    <r>
      <rPr>
        <sz val="11"/>
        <color theme="1"/>
        <rFont val="宋体"/>
        <charset val="134"/>
        <scheme val="minor"/>
      </rPr>
      <t>注：2025</t>
    </r>
    <r>
      <rPr>
        <sz val="11"/>
        <rFont val="宋体"/>
        <charset val="134"/>
      </rPr>
      <t>年</t>
    </r>
    <r>
      <rPr>
        <sz val="11"/>
        <color theme="1"/>
        <rFont val="宋体"/>
        <charset val="134"/>
        <scheme val="minor"/>
      </rPr>
      <t>公共预算收入完成税占比62.2%，比20</t>
    </r>
    <r>
      <rPr>
        <sz val="11"/>
        <rFont val="宋体"/>
        <charset val="134"/>
      </rPr>
      <t>24</t>
    </r>
    <r>
      <rPr>
        <sz val="11"/>
        <color theme="1"/>
        <rFont val="宋体"/>
        <charset val="134"/>
        <scheme val="minor"/>
      </rPr>
      <t>年完成税占比64.5%降低2.3个百分点。</t>
    </r>
  </si>
  <si>
    <t>表2</t>
  </si>
  <si>
    <t>2025年一般公共收入预算完成情况表</t>
  </si>
  <si>
    <t>科目名称</t>
  </si>
  <si>
    <t>年初预算</t>
  </si>
  <si>
    <t>实际完成</t>
  </si>
  <si>
    <t>比上年增长%</t>
  </si>
  <si>
    <t>一、税收收入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</si>
  <si>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</si>
  <si>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</si>
  <si>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</si>
  <si>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</si>
  <si>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</si>
  <si>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</si>
  <si>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</si>
  <si>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</si>
  <si>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</si>
  <si>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</si>
  <si>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</si>
  <si>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</si>
  <si>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</si>
  <si>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</si>
  <si>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</si>
  <si>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</si>
  <si>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</si>
  <si>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</si>
  <si>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</si>
  <si>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</si>
  <si>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国有资源（资产）有偿使用收入</t>
  </si>
  <si>
    <t xml:space="preserve">    政府住房基金收入</t>
  </si>
  <si>
    <t xml:space="preserve">    其他收入</t>
  </si>
  <si>
    <t>本年收入合计</t>
  </si>
  <si>
    <t>上级补助收入</t>
  </si>
  <si>
    <t>上年结转结余</t>
  </si>
  <si>
    <t>调入资金</t>
  </si>
  <si>
    <t>债务转贷收入</t>
  </si>
  <si>
    <t>动用预算稳定调节基金</t>
  </si>
  <si>
    <t>本年收入总计</t>
  </si>
  <si>
    <t>表3</t>
  </si>
  <si>
    <t>2025年一般公共支出预算完成情况表</t>
  </si>
  <si>
    <t>占年初预算%</t>
  </si>
  <si>
    <t xml:space="preserve">  1.一般公共服务支出</t>
  </si>
  <si>
    <t xml:space="preserve">  2.外交支出</t>
  </si>
  <si>
    <t xml:space="preserve">  3.国防支出</t>
  </si>
  <si>
    <t xml:space="preserve">  4.公共安全支出</t>
  </si>
  <si>
    <t xml:space="preserve">  5.教育支出</t>
  </si>
  <si>
    <t xml:space="preserve">  6.科学技术支出</t>
  </si>
  <si>
    <t xml:space="preserve">  7.文化旅游体育与传媒支出</t>
  </si>
  <si>
    <t xml:space="preserve">  8.社会保障和就业支出</t>
  </si>
  <si>
    <t xml:space="preserve">  9.卫生健康支出</t>
  </si>
  <si>
    <t xml:space="preserve">  10.节能环保支出</t>
  </si>
  <si>
    <t xml:space="preserve">  11.城乡社区支出</t>
  </si>
  <si>
    <t xml:space="preserve">  12.农林水支出</t>
  </si>
  <si>
    <t xml:space="preserve">  13.交通运输支出</t>
  </si>
  <si>
    <t xml:space="preserve">  14.资源勘探信息等支出</t>
  </si>
  <si>
    <t xml:space="preserve">  15.商业服务业等支出</t>
  </si>
  <si>
    <t xml:space="preserve">  16.金融支出</t>
  </si>
  <si>
    <t xml:space="preserve">  17.援助其他地区支出</t>
  </si>
  <si>
    <t xml:space="preserve">  18.自然资源海洋气象等支出</t>
  </si>
  <si>
    <t xml:space="preserve">  19.住房保障支出</t>
  </si>
  <si>
    <t xml:space="preserve">  20.粮油物资储备支出</t>
  </si>
  <si>
    <t xml:space="preserve">  21.灾害防治及应急管理支出</t>
  </si>
  <si>
    <t xml:space="preserve">  25.预备费</t>
  </si>
  <si>
    <t xml:space="preserve">  22.其他支出</t>
  </si>
  <si>
    <t xml:space="preserve">  23.债务付息支出</t>
  </si>
  <si>
    <t xml:space="preserve">  24.债务发行费用支出</t>
  </si>
  <si>
    <t>全年支出合计</t>
  </si>
  <si>
    <t>上解上级支出</t>
  </si>
  <si>
    <t>债务还本支出</t>
  </si>
  <si>
    <t>年终结转结余</t>
  </si>
  <si>
    <t>本年支出总计</t>
  </si>
  <si>
    <t>表4</t>
  </si>
  <si>
    <t>2025年政府性基金收入预算完成情况表</t>
  </si>
  <si>
    <t>占预算%</t>
  </si>
  <si>
    <t xml:space="preserve">  1.国有土地收益基金收入</t>
  </si>
  <si>
    <t xml:space="preserve">  2.农业土地开发资金收入</t>
  </si>
  <si>
    <t xml:space="preserve">  3.国有土地使用权出让收入</t>
  </si>
  <si>
    <t xml:space="preserve">  4.彩票公益金收入</t>
  </si>
  <si>
    <t xml:space="preserve">  5.城市基础设施配套费收入</t>
  </si>
  <si>
    <t xml:space="preserve">  6.污水处理费收入</t>
  </si>
  <si>
    <t xml:space="preserve">  7.彩票发行和销售机构业务费用收入</t>
  </si>
  <si>
    <t xml:space="preserve">  8.专项债券对应项目专项收入</t>
  </si>
  <si>
    <t>上年结余收入</t>
  </si>
  <si>
    <t>表5</t>
  </si>
  <si>
    <t>2025年政府性基金支出预算完成情况表</t>
  </si>
  <si>
    <t xml:space="preserve">  1.文化旅游体育与传媒支出</t>
  </si>
  <si>
    <t xml:space="preserve">    国家电影事业发展专项资金安排的支出</t>
  </si>
  <si>
    <t xml:space="preserve">  2.城乡社区支出</t>
  </si>
  <si>
    <t xml:space="preserve">    国有土地使用权出让收入安排的支出</t>
  </si>
  <si>
    <t xml:space="preserve">    国有土地收益基金安排的支出</t>
  </si>
  <si>
    <t xml:space="preserve">    农业开发资金安排的支出</t>
  </si>
  <si>
    <t xml:space="preserve">    城市基础设施配套费安排的支出</t>
  </si>
  <si>
    <t xml:space="preserve">    污水处理费安排的支出</t>
  </si>
  <si>
    <t xml:space="preserve">    棚户区改造专项债券收入安排的支出</t>
  </si>
  <si>
    <t xml:space="preserve">    超长期特别国债安排的支出</t>
  </si>
  <si>
    <t xml:space="preserve">  3.农林水支出</t>
  </si>
  <si>
    <t xml:space="preserve">    大中型水库移民后期扶持基金支出</t>
  </si>
  <si>
    <t xml:space="preserve">  4.资源勘探工业信息等支出</t>
  </si>
  <si>
    <t xml:space="preserve">  5.灾害防治及应急管理支出</t>
  </si>
  <si>
    <t xml:space="preserve">    自然灾害恢复重建支出</t>
  </si>
  <si>
    <t xml:space="preserve">  5.其他支出</t>
  </si>
  <si>
    <t xml:space="preserve">    其他政府性基金及对应专项债务收入
    安排的支出</t>
  </si>
  <si>
    <t xml:space="preserve">    彩票发行销售机构业务费安排的支出</t>
  </si>
  <si>
    <t xml:space="preserve">    彩票公益金安排的支出</t>
  </si>
  <si>
    <t xml:space="preserve">    其他支出</t>
  </si>
  <si>
    <t xml:space="preserve">  6.债务付息支出</t>
  </si>
  <si>
    <t xml:space="preserve">  7.债务发行费用支出</t>
  </si>
  <si>
    <t>本年支出合计</t>
  </si>
  <si>
    <t>调出资金</t>
  </si>
  <si>
    <t>年末结转结余</t>
  </si>
  <si>
    <t>表6</t>
  </si>
  <si>
    <t>2025年国有资本经营收入预算完成情况表</t>
  </si>
  <si>
    <t xml:space="preserve">  1.利润收入</t>
  </si>
  <si>
    <t xml:space="preserve">  2.股息、利息收入</t>
  </si>
  <si>
    <t xml:space="preserve">  3.产权转让收入</t>
  </si>
  <si>
    <t xml:space="preserve">  4.清算收入</t>
  </si>
  <si>
    <t xml:space="preserve">  5.其他国有资本经营预算收入</t>
  </si>
  <si>
    <t>表7</t>
  </si>
  <si>
    <t>2025年国有资本经营支出预算完成情况表</t>
  </si>
  <si>
    <t xml:space="preserve">  1.解决历史遗留问题及改革成本支出</t>
  </si>
  <si>
    <t xml:space="preserve">  2.国有企业资本金注入</t>
  </si>
  <si>
    <t xml:space="preserve">  3.国有企业政策性补贴</t>
  </si>
  <si>
    <t xml:space="preserve">  4.其他国有资本经营预算支出</t>
  </si>
  <si>
    <t>调入一般公共预算</t>
  </si>
  <si>
    <t>表8</t>
  </si>
  <si>
    <t>2025年社会保险基金收入预算完成情况表</t>
  </si>
  <si>
    <t xml:space="preserve">  1.企业职工基本养老保险基金收入</t>
  </si>
  <si>
    <t xml:space="preserve">  2.失业保险基金收入</t>
  </si>
  <si>
    <t xml:space="preserve">  3.职工基本医疗保险基金收入</t>
  </si>
  <si>
    <t xml:space="preserve">  4.工伤保险基金收入</t>
  </si>
  <si>
    <t xml:space="preserve">  5.城乡居民基本养老保险基金收入</t>
  </si>
  <si>
    <t xml:space="preserve">  6.机关事业单位基本养老保险基金收入</t>
  </si>
  <si>
    <t xml:space="preserve">  7.城乡居民基本医疗保险基金收入</t>
  </si>
  <si>
    <t>上年结余</t>
  </si>
  <si>
    <t>注：不含省、市级统筹基金。</t>
  </si>
  <si>
    <t>表9</t>
  </si>
  <si>
    <t>2025年社会保险基金支出预算完成情况表</t>
  </si>
  <si>
    <t xml:space="preserve">  1.企业职工基本养老保险基金支出</t>
  </si>
  <si>
    <t xml:space="preserve">  2.失业保险基金支出</t>
  </si>
  <si>
    <t xml:space="preserve">  3.职工基本医疗保险基金支出</t>
  </si>
  <si>
    <t xml:space="preserve">  4.工伤保险基金支出</t>
  </si>
  <si>
    <t xml:space="preserve">  5.城乡居民基本养老保险基金支出</t>
  </si>
  <si>
    <t xml:space="preserve">  6.机关事业单位基本养老保险基金支出</t>
  </si>
  <si>
    <t xml:space="preserve">  7.城乡居民基本医疗保险基金支出</t>
  </si>
  <si>
    <t>年末滚存结余</t>
  </si>
  <si>
    <t>魏县2026年预算草案</t>
  </si>
  <si>
    <t>魏县2026年公共财政预算收入计划安排表</t>
  </si>
  <si>
    <t xml:space="preserve">           单位：万元</t>
  </si>
  <si>
    <t>2025年任务</t>
  </si>
  <si>
    <t>2026年计划</t>
  </si>
  <si>
    <t>比2025年任务增减</t>
  </si>
  <si>
    <t>比2025年任务增长%</t>
  </si>
  <si>
    <t>比2025年
完成增减</t>
  </si>
  <si>
    <t>比2025年
完成增长%</t>
  </si>
  <si>
    <r>
      <rPr>
        <sz val="12"/>
        <rFont val="宋体"/>
        <charset val="134"/>
      </rPr>
      <t>注：2026年计划安排</t>
    </r>
    <r>
      <rPr>
        <sz val="12"/>
        <color theme="1"/>
        <rFont val="宋体"/>
        <charset val="134"/>
        <scheme val="minor"/>
      </rPr>
      <t>公共预算收入中税占比为</t>
    </r>
    <r>
      <rPr>
        <sz val="12"/>
        <color theme="1"/>
        <rFont val="宋体"/>
        <charset val="134"/>
      </rPr>
      <t>67.1</t>
    </r>
    <r>
      <rPr>
        <sz val="12"/>
        <color theme="1"/>
        <rFont val="宋体"/>
        <charset val="134"/>
        <scheme val="minor"/>
      </rPr>
      <t>%，比20</t>
    </r>
    <r>
      <rPr>
        <sz val="12"/>
        <rFont val="宋体"/>
        <charset val="134"/>
      </rPr>
      <t>25</t>
    </r>
    <r>
      <rPr>
        <sz val="12"/>
        <color theme="1"/>
        <rFont val="宋体"/>
        <charset val="134"/>
        <scheme val="minor"/>
      </rPr>
      <t>年完成税占比62.2%提高4.9个百分点。</t>
    </r>
  </si>
  <si>
    <t>2026年一般公共收入预算草案</t>
  </si>
  <si>
    <t>上年完成</t>
  </si>
  <si>
    <t>上年结转</t>
  </si>
  <si>
    <t>2026年一般公共支出预算草案</t>
  </si>
  <si>
    <t>预算数</t>
  </si>
  <si>
    <t>县级财力</t>
  </si>
  <si>
    <t>上级转移支付</t>
  </si>
  <si>
    <t>201 一般公共服务支出</t>
  </si>
  <si>
    <t>202 外交支出</t>
  </si>
  <si>
    <t>203 国防支出</t>
  </si>
  <si>
    <t>204 公共安全支出</t>
  </si>
  <si>
    <t>205 教育支出</t>
  </si>
  <si>
    <t>206 科学技术支出</t>
  </si>
  <si>
    <t>207 文化旅游体育与传媒支出</t>
  </si>
  <si>
    <t>208 社会保障和就业支出</t>
  </si>
  <si>
    <t>210 卫生健康支出</t>
  </si>
  <si>
    <t>211 节能环保支出</t>
  </si>
  <si>
    <t>212 城乡社区支出</t>
  </si>
  <si>
    <t>213 农林水支出</t>
  </si>
  <si>
    <t>214 交通运输支出</t>
  </si>
  <si>
    <t>215 资源勘探工业信息等支出</t>
  </si>
  <si>
    <t>216 商业服务业等支出</t>
  </si>
  <si>
    <t>217 金融支出</t>
  </si>
  <si>
    <t>219 援助其他地区支出</t>
  </si>
  <si>
    <t>220 自然资源海洋气象等支出</t>
  </si>
  <si>
    <t>221 住房保障支出</t>
  </si>
  <si>
    <t>222 粮油物资储备支出</t>
  </si>
  <si>
    <t>224 灾害防治及应急管理支出</t>
  </si>
  <si>
    <t>227 预备费</t>
  </si>
  <si>
    <t>229其他支出</t>
  </si>
  <si>
    <t>231债务还本支出</t>
  </si>
  <si>
    <t>232 债务付息支出</t>
  </si>
  <si>
    <t>233 债务发行费用支出</t>
  </si>
  <si>
    <t>2026年政府性基金收入预算草案</t>
  </si>
  <si>
    <t>2026年政府性基金支出预算草案</t>
  </si>
  <si>
    <t>本级</t>
  </si>
  <si>
    <t>上级</t>
  </si>
  <si>
    <t xml:space="preserve">  6.其他支出</t>
  </si>
  <si>
    <t xml:space="preserve">    超长期特别国债安排的其他支出</t>
  </si>
  <si>
    <t xml:space="preserve">  7.债务付息支出</t>
  </si>
  <si>
    <t xml:space="preserve">  8.债务发行费用支出</t>
  </si>
  <si>
    <t>2026年国有资本经营收入预算草案</t>
  </si>
  <si>
    <t>2026年国有资本经营支出预算草案</t>
  </si>
  <si>
    <t>2026年社会保险基金收入预算草案</t>
  </si>
  <si>
    <t>2026年社会保险基金支出预算草案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</si>
</sst>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_ "/>
    <numFmt numFmtId="178" formatCode="0.0_ "/>
  </numFmts>
  <fonts count="3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30"/>
      <color theme="1"/>
      <name val="方正小标宋简体"/>
      <charset val="134"/>
    </font>
    <font>
      <b/>
      <sz val="16"/>
      <color theme="1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7" applyNumberFormat="0" applyAlignment="0" applyProtection="0">
      <alignment vertical="center"/>
    </xf>
    <xf numFmtId="0" fontId="25" fillId="8" borderId="18" applyNumberFormat="0" applyAlignment="0" applyProtection="0">
      <alignment vertical="center"/>
    </xf>
    <xf numFmtId="0" fontId="26" fillId="8" borderId="17" applyNumberFormat="0" applyAlignment="0" applyProtection="0">
      <alignment vertical="center"/>
    </xf>
    <xf numFmtId="0" fontId="27" fillId="9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0" fillId="2" borderId="3" xfId="0" applyFill="1" applyBorder="1"/>
    <xf numFmtId="0" fontId="4" fillId="0" borderId="5" xfId="0" applyFont="1" applyFill="1" applyBorder="1" applyAlignment="1">
      <alignment vertical="center"/>
    </xf>
    <xf numFmtId="0" fontId="0" fillId="2" borderId="6" xfId="0" applyFill="1" applyBorder="1"/>
    <xf numFmtId="0" fontId="0" fillId="0" borderId="6" xfId="0" applyBorder="1" applyAlignment="1">
      <alignment vertical="center"/>
    </xf>
    <xf numFmtId="176" fontId="0" fillId="0" borderId="5" xfId="0" applyNumberForma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5" fillId="2" borderId="5" xfId="0" applyFont="1" applyFill="1" applyBorder="1" applyAlignment="1">
      <alignment horizontal="right" vertical="center" shrinkToFit="1"/>
    </xf>
    <xf numFmtId="0" fontId="4" fillId="2" borderId="6" xfId="0" applyFont="1" applyFill="1" applyBorder="1" applyAlignment="1">
      <alignment vertical="center"/>
    </xf>
    <xf numFmtId="176" fontId="0" fillId="0" borderId="8" xfId="0" applyNumberForma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right" vertical="center"/>
    </xf>
    <xf numFmtId="0" fontId="0" fillId="0" borderId="4" xfId="0" applyBorder="1"/>
    <xf numFmtId="10" fontId="0" fillId="0" borderId="0" xfId="0" applyNumberFormat="1" applyBorder="1" applyAlignment="1">
      <alignment vertical="center"/>
    </xf>
    <xf numFmtId="0" fontId="0" fillId="0" borderId="3" xfId="0" applyBorder="1"/>
    <xf numFmtId="0" fontId="4" fillId="3" borderId="5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/>
    </xf>
    <xf numFmtId="0" fontId="0" fillId="3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4" borderId="3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3" fillId="5" borderId="0" xfId="0" applyFont="1" applyFill="1" applyBorder="1" applyAlignment="1">
      <alignment horizontal="center" vertical="center"/>
    </xf>
    <xf numFmtId="0" fontId="0" fillId="4" borderId="0" xfId="0" applyFill="1"/>
    <xf numFmtId="0" fontId="6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5" xfId="0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 wrapText="1"/>
    </xf>
    <xf numFmtId="178" fontId="0" fillId="0" borderId="2" xfId="0" applyNumberFormat="1" applyFont="1" applyFill="1" applyBorder="1" applyAlignment="1">
      <alignment horizontal="center" vertical="center"/>
    </xf>
    <xf numFmtId="178" fontId="0" fillId="0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0" fillId="0" borderId="11" xfId="0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7" xfId="0" applyFill="1" applyBorder="1" applyAlignment="1">
      <alignment vertical="center"/>
    </xf>
    <xf numFmtId="176" fontId="0" fillId="0" borderId="3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2" borderId="8" xfId="0" applyFill="1" applyBorder="1" applyAlignment="1">
      <alignment vertical="center"/>
    </xf>
    <xf numFmtId="176" fontId="0" fillId="0" borderId="6" xfId="0" applyNumberForma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vertical="center"/>
    </xf>
    <xf numFmtId="176" fontId="0" fillId="0" borderId="3" xfId="0" applyNumberFormat="1" applyFont="1" applyBorder="1" applyAlignment="1">
      <alignment vertical="center"/>
    </xf>
    <xf numFmtId="176" fontId="0" fillId="0" borderId="0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176" fontId="0" fillId="0" borderId="6" xfId="0" applyNumberFormat="1" applyFont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10" fontId="0" fillId="0" borderId="3" xfId="0" applyNumberFormat="1" applyBorder="1" applyAlignment="1">
      <alignment vertical="center"/>
    </xf>
    <xf numFmtId="10" fontId="0" fillId="0" borderId="6" xfId="0" applyNumberFormat="1" applyBorder="1" applyAlignment="1">
      <alignment vertical="center"/>
    </xf>
    <xf numFmtId="10" fontId="6" fillId="0" borderId="3" xfId="0" applyNumberFormat="1" applyFont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10" fontId="6" fillId="0" borderId="6" xfId="0" applyNumberFormat="1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5" xfId="0" applyFont="1" applyBorder="1" applyAlignment="1"/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/>
    </xf>
    <xf numFmtId="178" fontId="0" fillId="0" borderId="0" xfId="0" applyNumberFormat="1" applyAlignment="1">
      <alignment vertical="center"/>
    </xf>
    <xf numFmtId="0" fontId="15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178" fontId="0" fillId="0" borderId="6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C2"/>
  <sheetViews>
    <sheetView zoomScale="110" zoomScaleNormal="110" workbookViewId="0">
      <selection activeCell="D19" sqref="D19"/>
    </sheetView>
  </sheetViews>
  <sheetFormatPr defaultColWidth="9" defaultRowHeight="13.5" outlineLevelRow="1" outlineLevelCol="2"/>
  <cols>
    <col min="1" max="1" width="81.25" customWidth="1"/>
  </cols>
  <sheetData>
    <row r="1" s="110" customFormat="1" ht="39" spans="1:3">
      <c r="A1" s="111" t="s">
        <v>0</v>
      </c>
      <c r="B1" s="112"/>
      <c r="C1" s="112"/>
    </row>
    <row r="2" s="2" customFormat="1" ht="69.75" customHeight="1"/>
  </sheetData>
  <printOptions horizontalCentered="1" verticalCentered="1"/>
  <pageMargins left="0.984027777777778" right="0.984027777777778" top="0.984027777777778" bottom="1.57430555555556" header="0.393055555555556" footer="0.393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D29" sqref="D29"/>
    </sheetView>
  </sheetViews>
  <sheetFormatPr defaultColWidth="9" defaultRowHeight="13.5"/>
  <cols>
    <col min="1" max="1" width="23.125" style="90" customWidth="1"/>
    <col min="2" max="2" width="14.75" style="90" customWidth="1"/>
    <col min="3" max="3" width="14.5" style="90" customWidth="1"/>
    <col min="4" max="4" width="17.125" style="90" customWidth="1"/>
    <col min="5" max="5" width="12.5" style="90" customWidth="1"/>
    <col min="6" max="6" width="17" style="90" customWidth="1"/>
    <col min="7" max="7" width="13.125" style="90" customWidth="1"/>
    <col min="8" max="9" width="12.75" style="90"/>
    <col min="10" max="255" width="9" style="90"/>
    <col min="256" max="256" width="24" style="90" customWidth="1"/>
    <col min="257" max="257" width="14.75" style="90" customWidth="1"/>
    <col min="258" max="258" width="14.5" style="90" customWidth="1"/>
    <col min="259" max="259" width="17.125" style="90" customWidth="1"/>
    <col min="260" max="260" width="12.125" style="90" customWidth="1"/>
    <col min="261" max="261" width="19.25" style="90" customWidth="1"/>
    <col min="262" max="262" width="13.5" style="90" customWidth="1"/>
    <col min="263" max="511" width="9" style="90"/>
    <col min="512" max="512" width="24" style="90" customWidth="1"/>
    <col min="513" max="513" width="14.75" style="90" customWidth="1"/>
    <col min="514" max="514" width="14.5" style="90" customWidth="1"/>
    <col min="515" max="515" width="17.125" style="90" customWidth="1"/>
    <col min="516" max="516" width="12.125" style="90" customWidth="1"/>
    <col min="517" max="517" width="19.25" style="90" customWidth="1"/>
    <col min="518" max="518" width="13.5" style="90" customWidth="1"/>
    <col min="519" max="767" width="9" style="90"/>
    <col min="768" max="768" width="24" style="90" customWidth="1"/>
    <col min="769" max="769" width="14.75" style="90" customWidth="1"/>
    <col min="770" max="770" width="14.5" style="90" customWidth="1"/>
    <col min="771" max="771" width="17.125" style="90" customWidth="1"/>
    <col min="772" max="772" width="12.125" style="90" customWidth="1"/>
    <col min="773" max="773" width="19.25" style="90" customWidth="1"/>
    <col min="774" max="774" width="13.5" style="90" customWidth="1"/>
    <col min="775" max="1023" width="9" style="90"/>
    <col min="1024" max="1024" width="24" style="90" customWidth="1"/>
    <col min="1025" max="1025" width="14.75" style="90" customWidth="1"/>
    <col min="1026" max="1026" width="14.5" style="90" customWidth="1"/>
    <col min="1027" max="1027" width="17.125" style="90" customWidth="1"/>
    <col min="1028" max="1028" width="12.125" style="90" customWidth="1"/>
    <col min="1029" max="1029" width="19.25" style="90" customWidth="1"/>
    <col min="1030" max="1030" width="13.5" style="90" customWidth="1"/>
    <col min="1031" max="1279" width="9" style="90"/>
    <col min="1280" max="1280" width="24" style="90" customWidth="1"/>
    <col min="1281" max="1281" width="14.75" style="90" customWidth="1"/>
    <col min="1282" max="1282" width="14.5" style="90" customWidth="1"/>
    <col min="1283" max="1283" width="17.125" style="90" customWidth="1"/>
    <col min="1284" max="1284" width="12.125" style="90" customWidth="1"/>
    <col min="1285" max="1285" width="19.25" style="90" customWidth="1"/>
    <col min="1286" max="1286" width="13.5" style="90" customWidth="1"/>
    <col min="1287" max="1535" width="9" style="90"/>
    <col min="1536" max="1536" width="24" style="90" customWidth="1"/>
    <col min="1537" max="1537" width="14.75" style="90" customWidth="1"/>
    <col min="1538" max="1538" width="14.5" style="90" customWidth="1"/>
    <col min="1539" max="1539" width="17.125" style="90" customWidth="1"/>
    <col min="1540" max="1540" width="12.125" style="90" customWidth="1"/>
    <col min="1541" max="1541" width="19.25" style="90" customWidth="1"/>
    <col min="1542" max="1542" width="13.5" style="90" customWidth="1"/>
    <col min="1543" max="1791" width="9" style="90"/>
    <col min="1792" max="1792" width="24" style="90" customWidth="1"/>
    <col min="1793" max="1793" width="14.75" style="90" customWidth="1"/>
    <col min="1794" max="1794" width="14.5" style="90" customWidth="1"/>
    <col min="1795" max="1795" width="17.125" style="90" customWidth="1"/>
    <col min="1796" max="1796" width="12.125" style="90" customWidth="1"/>
    <col min="1797" max="1797" width="19.25" style="90" customWidth="1"/>
    <col min="1798" max="1798" width="13.5" style="90" customWidth="1"/>
    <col min="1799" max="2047" width="9" style="90"/>
    <col min="2048" max="2048" width="24" style="90" customWidth="1"/>
    <col min="2049" max="2049" width="14.75" style="90" customWidth="1"/>
    <col min="2050" max="2050" width="14.5" style="90" customWidth="1"/>
    <col min="2051" max="2051" width="17.125" style="90" customWidth="1"/>
    <col min="2052" max="2052" width="12.125" style="90" customWidth="1"/>
    <col min="2053" max="2053" width="19.25" style="90" customWidth="1"/>
    <col min="2054" max="2054" width="13.5" style="90" customWidth="1"/>
    <col min="2055" max="2303" width="9" style="90"/>
    <col min="2304" max="2304" width="24" style="90" customWidth="1"/>
    <col min="2305" max="2305" width="14.75" style="90" customWidth="1"/>
    <col min="2306" max="2306" width="14.5" style="90" customWidth="1"/>
    <col min="2307" max="2307" width="17.125" style="90" customWidth="1"/>
    <col min="2308" max="2308" width="12.125" style="90" customWidth="1"/>
    <col min="2309" max="2309" width="19.25" style="90" customWidth="1"/>
    <col min="2310" max="2310" width="13.5" style="90" customWidth="1"/>
    <col min="2311" max="2559" width="9" style="90"/>
    <col min="2560" max="2560" width="24" style="90" customWidth="1"/>
    <col min="2561" max="2561" width="14.75" style="90" customWidth="1"/>
    <col min="2562" max="2562" width="14.5" style="90" customWidth="1"/>
    <col min="2563" max="2563" width="17.125" style="90" customWidth="1"/>
    <col min="2564" max="2564" width="12.125" style="90" customWidth="1"/>
    <col min="2565" max="2565" width="19.25" style="90" customWidth="1"/>
    <col min="2566" max="2566" width="13.5" style="90" customWidth="1"/>
    <col min="2567" max="2815" width="9" style="90"/>
    <col min="2816" max="2816" width="24" style="90" customWidth="1"/>
    <col min="2817" max="2817" width="14.75" style="90" customWidth="1"/>
    <col min="2818" max="2818" width="14.5" style="90" customWidth="1"/>
    <col min="2819" max="2819" width="17.125" style="90" customWidth="1"/>
    <col min="2820" max="2820" width="12.125" style="90" customWidth="1"/>
    <col min="2821" max="2821" width="19.25" style="90" customWidth="1"/>
    <col min="2822" max="2822" width="13.5" style="90" customWidth="1"/>
    <col min="2823" max="3071" width="9" style="90"/>
    <col min="3072" max="3072" width="24" style="90" customWidth="1"/>
    <col min="3073" max="3073" width="14.75" style="90" customWidth="1"/>
    <col min="3074" max="3074" width="14.5" style="90" customWidth="1"/>
    <col min="3075" max="3075" width="17.125" style="90" customWidth="1"/>
    <col min="3076" max="3076" width="12.125" style="90" customWidth="1"/>
    <col min="3077" max="3077" width="19.25" style="90" customWidth="1"/>
    <col min="3078" max="3078" width="13.5" style="90" customWidth="1"/>
    <col min="3079" max="3327" width="9" style="90"/>
    <col min="3328" max="3328" width="24" style="90" customWidth="1"/>
    <col min="3329" max="3329" width="14.75" style="90" customWidth="1"/>
    <col min="3330" max="3330" width="14.5" style="90" customWidth="1"/>
    <col min="3331" max="3331" width="17.125" style="90" customWidth="1"/>
    <col min="3332" max="3332" width="12.125" style="90" customWidth="1"/>
    <col min="3333" max="3333" width="19.25" style="90" customWidth="1"/>
    <col min="3334" max="3334" width="13.5" style="90" customWidth="1"/>
    <col min="3335" max="3583" width="9" style="90"/>
    <col min="3584" max="3584" width="24" style="90" customWidth="1"/>
    <col min="3585" max="3585" width="14.75" style="90" customWidth="1"/>
    <col min="3586" max="3586" width="14.5" style="90" customWidth="1"/>
    <col min="3587" max="3587" width="17.125" style="90" customWidth="1"/>
    <col min="3588" max="3588" width="12.125" style="90" customWidth="1"/>
    <col min="3589" max="3589" width="19.25" style="90" customWidth="1"/>
    <col min="3590" max="3590" width="13.5" style="90" customWidth="1"/>
    <col min="3591" max="3839" width="9" style="90"/>
    <col min="3840" max="3840" width="24" style="90" customWidth="1"/>
    <col min="3841" max="3841" width="14.75" style="90" customWidth="1"/>
    <col min="3842" max="3842" width="14.5" style="90" customWidth="1"/>
    <col min="3843" max="3843" width="17.125" style="90" customWidth="1"/>
    <col min="3844" max="3844" width="12.125" style="90" customWidth="1"/>
    <col min="3845" max="3845" width="19.25" style="90" customWidth="1"/>
    <col min="3846" max="3846" width="13.5" style="90" customWidth="1"/>
    <col min="3847" max="4095" width="9" style="90"/>
    <col min="4096" max="4096" width="24" style="90" customWidth="1"/>
    <col min="4097" max="4097" width="14.75" style="90" customWidth="1"/>
    <col min="4098" max="4098" width="14.5" style="90" customWidth="1"/>
    <col min="4099" max="4099" width="17.125" style="90" customWidth="1"/>
    <col min="4100" max="4100" width="12.125" style="90" customWidth="1"/>
    <col min="4101" max="4101" width="19.25" style="90" customWidth="1"/>
    <col min="4102" max="4102" width="13.5" style="90" customWidth="1"/>
    <col min="4103" max="4351" width="9" style="90"/>
    <col min="4352" max="4352" width="24" style="90" customWidth="1"/>
    <col min="4353" max="4353" width="14.75" style="90" customWidth="1"/>
    <col min="4354" max="4354" width="14.5" style="90" customWidth="1"/>
    <col min="4355" max="4355" width="17.125" style="90" customWidth="1"/>
    <col min="4356" max="4356" width="12.125" style="90" customWidth="1"/>
    <col min="4357" max="4357" width="19.25" style="90" customWidth="1"/>
    <col min="4358" max="4358" width="13.5" style="90" customWidth="1"/>
    <col min="4359" max="4607" width="9" style="90"/>
    <col min="4608" max="4608" width="24" style="90" customWidth="1"/>
    <col min="4609" max="4609" width="14.75" style="90" customWidth="1"/>
    <col min="4610" max="4610" width="14.5" style="90" customWidth="1"/>
    <col min="4611" max="4611" width="17.125" style="90" customWidth="1"/>
    <col min="4612" max="4612" width="12.125" style="90" customWidth="1"/>
    <col min="4613" max="4613" width="19.25" style="90" customWidth="1"/>
    <col min="4614" max="4614" width="13.5" style="90" customWidth="1"/>
    <col min="4615" max="4863" width="9" style="90"/>
    <col min="4864" max="4864" width="24" style="90" customWidth="1"/>
    <col min="4865" max="4865" width="14.75" style="90" customWidth="1"/>
    <col min="4866" max="4866" width="14.5" style="90" customWidth="1"/>
    <col min="4867" max="4867" width="17.125" style="90" customWidth="1"/>
    <col min="4868" max="4868" width="12.125" style="90" customWidth="1"/>
    <col min="4869" max="4869" width="19.25" style="90" customWidth="1"/>
    <col min="4870" max="4870" width="13.5" style="90" customWidth="1"/>
    <col min="4871" max="5119" width="9" style="90"/>
    <col min="5120" max="5120" width="24" style="90" customWidth="1"/>
    <col min="5121" max="5121" width="14.75" style="90" customWidth="1"/>
    <col min="5122" max="5122" width="14.5" style="90" customWidth="1"/>
    <col min="5123" max="5123" width="17.125" style="90" customWidth="1"/>
    <col min="5124" max="5124" width="12.125" style="90" customWidth="1"/>
    <col min="5125" max="5125" width="19.25" style="90" customWidth="1"/>
    <col min="5126" max="5126" width="13.5" style="90" customWidth="1"/>
    <col min="5127" max="5375" width="9" style="90"/>
    <col min="5376" max="5376" width="24" style="90" customWidth="1"/>
    <col min="5377" max="5377" width="14.75" style="90" customWidth="1"/>
    <col min="5378" max="5378" width="14.5" style="90" customWidth="1"/>
    <col min="5379" max="5379" width="17.125" style="90" customWidth="1"/>
    <col min="5380" max="5380" width="12.125" style="90" customWidth="1"/>
    <col min="5381" max="5381" width="19.25" style="90" customWidth="1"/>
    <col min="5382" max="5382" width="13.5" style="90" customWidth="1"/>
    <col min="5383" max="5631" width="9" style="90"/>
    <col min="5632" max="5632" width="24" style="90" customWidth="1"/>
    <col min="5633" max="5633" width="14.75" style="90" customWidth="1"/>
    <col min="5634" max="5634" width="14.5" style="90" customWidth="1"/>
    <col min="5635" max="5635" width="17.125" style="90" customWidth="1"/>
    <col min="5636" max="5636" width="12.125" style="90" customWidth="1"/>
    <col min="5637" max="5637" width="19.25" style="90" customWidth="1"/>
    <col min="5638" max="5638" width="13.5" style="90" customWidth="1"/>
    <col min="5639" max="5887" width="9" style="90"/>
    <col min="5888" max="5888" width="24" style="90" customWidth="1"/>
    <col min="5889" max="5889" width="14.75" style="90" customWidth="1"/>
    <col min="5890" max="5890" width="14.5" style="90" customWidth="1"/>
    <col min="5891" max="5891" width="17.125" style="90" customWidth="1"/>
    <col min="5892" max="5892" width="12.125" style="90" customWidth="1"/>
    <col min="5893" max="5893" width="19.25" style="90" customWidth="1"/>
    <col min="5894" max="5894" width="13.5" style="90" customWidth="1"/>
    <col min="5895" max="6143" width="9" style="90"/>
    <col min="6144" max="6144" width="24" style="90" customWidth="1"/>
    <col min="6145" max="6145" width="14.75" style="90" customWidth="1"/>
    <col min="6146" max="6146" width="14.5" style="90" customWidth="1"/>
    <col min="6147" max="6147" width="17.125" style="90" customWidth="1"/>
    <col min="6148" max="6148" width="12.125" style="90" customWidth="1"/>
    <col min="6149" max="6149" width="19.25" style="90" customWidth="1"/>
    <col min="6150" max="6150" width="13.5" style="90" customWidth="1"/>
    <col min="6151" max="6399" width="9" style="90"/>
    <col min="6400" max="6400" width="24" style="90" customWidth="1"/>
    <col min="6401" max="6401" width="14.75" style="90" customWidth="1"/>
    <col min="6402" max="6402" width="14.5" style="90" customWidth="1"/>
    <col min="6403" max="6403" width="17.125" style="90" customWidth="1"/>
    <col min="6404" max="6404" width="12.125" style="90" customWidth="1"/>
    <col min="6405" max="6405" width="19.25" style="90" customWidth="1"/>
    <col min="6406" max="6406" width="13.5" style="90" customWidth="1"/>
    <col min="6407" max="6655" width="9" style="90"/>
    <col min="6656" max="6656" width="24" style="90" customWidth="1"/>
    <col min="6657" max="6657" width="14.75" style="90" customWidth="1"/>
    <col min="6658" max="6658" width="14.5" style="90" customWidth="1"/>
    <col min="6659" max="6659" width="17.125" style="90" customWidth="1"/>
    <col min="6660" max="6660" width="12.125" style="90" customWidth="1"/>
    <col min="6661" max="6661" width="19.25" style="90" customWidth="1"/>
    <col min="6662" max="6662" width="13.5" style="90" customWidth="1"/>
    <col min="6663" max="6911" width="9" style="90"/>
    <col min="6912" max="6912" width="24" style="90" customWidth="1"/>
    <col min="6913" max="6913" width="14.75" style="90" customWidth="1"/>
    <col min="6914" max="6914" width="14.5" style="90" customWidth="1"/>
    <col min="6915" max="6915" width="17.125" style="90" customWidth="1"/>
    <col min="6916" max="6916" width="12.125" style="90" customWidth="1"/>
    <col min="6917" max="6917" width="19.25" style="90" customWidth="1"/>
    <col min="6918" max="6918" width="13.5" style="90" customWidth="1"/>
    <col min="6919" max="7167" width="9" style="90"/>
    <col min="7168" max="7168" width="24" style="90" customWidth="1"/>
    <col min="7169" max="7169" width="14.75" style="90" customWidth="1"/>
    <col min="7170" max="7170" width="14.5" style="90" customWidth="1"/>
    <col min="7171" max="7171" width="17.125" style="90" customWidth="1"/>
    <col min="7172" max="7172" width="12.125" style="90" customWidth="1"/>
    <col min="7173" max="7173" width="19.25" style="90" customWidth="1"/>
    <col min="7174" max="7174" width="13.5" style="90" customWidth="1"/>
    <col min="7175" max="7423" width="9" style="90"/>
    <col min="7424" max="7424" width="24" style="90" customWidth="1"/>
    <col min="7425" max="7425" width="14.75" style="90" customWidth="1"/>
    <col min="7426" max="7426" width="14.5" style="90" customWidth="1"/>
    <col min="7427" max="7427" width="17.125" style="90" customWidth="1"/>
    <col min="7428" max="7428" width="12.125" style="90" customWidth="1"/>
    <col min="7429" max="7429" width="19.25" style="90" customWidth="1"/>
    <col min="7430" max="7430" width="13.5" style="90" customWidth="1"/>
    <col min="7431" max="7679" width="9" style="90"/>
    <col min="7680" max="7680" width="24" style="90" customWidth="1"/>
    <col min="7681" max="7681" width="14.75" style="90" customWidth="1"/>
    <col min="7682" max="7682" width="14.5" style="90" customWidth="1"/>
    <col min="7683" max="7683" width="17.125" style="90" customWidth="1"/>
    <col min="7684" max="7684" width="12.125" style="90" customWidth="1"/>
    <col min="7685" max="7685" width="19.25" style="90" customWidth="1"/>
    <col min="7686" max="7686" width="13.5" style="90" customWidth="1"/>
    <col min="7687" max="7935" width="9" style="90"/>
    <col min="7936" max="7936" width="24" style="90" customWidth="1"/>
    <col min="7937" max="7937" width="14.75" style="90" customWidth="1"/>
    <col min="7938" max="7938" width="14.5" style="90" customWidth="1"/>
    <col min="7939" max="7939" width="17.125" style="90" customWidth="1"/>
    <col min="7940" max="7940" width="12.125" style="90" customWidth="1"/>
    <col min="7941" max="7941" width="19.25" style="90" customWidth="1"/>
    <col min="7942" max="7942" width="13.5" style="90" customWidth="1"/>
    <col min="7943" max="8191" width="9" style="90"/>
    <col min="8192" max="8192" width="24" style="90" customWidth="1"/>
    <col min="8193" max="8193" width="14.75" style="90" customWidth="1"/>
    <col min="8194" max="8194" width="14.5" style="90" customWidth="1"/>
    <col min="8195" max="8195" width="17.125" style="90" customWidth="1"/>
    <col min="8196" max="8196" width="12.125" style="90" customWidth="1"/>
    <col min="8197" max="8197" width="19.25" style="90" customWidth="1"/>
    <col min="8198" max="8198" width="13.5" style="90" customWidth="1"/>
    <col min="8199" max="8447" width="9" style="90"/>
    <col min="8448" max="8448" width="24" style="90" customWidth="1"/>
    <col min="8449" max="8449" width="14.75" style="90" customWidth="1"/>
    <col min="8450" max="8450" width="14.5" style="90" customWidth="1"/>
    <col min="8451" max="8451" width="17.125" style="90" customWidth="1"/>
    <col min="8452" max="8452" width="12.125" style="90" customWidth="1"/>
    <col min="8453" max="8453" width="19.25" style="90" customWidth="1"/>
    <col min="8454" max="8454" width="13.5" style="90" customWidth="1"/>
    <col min="8455" max="8703" width="9" style="90"/>
    <col min="8704" max="8704" width="24" style="90" customWidth="1"/>
    <col min="8705" max="8705" width="14.75" style="90" customWidth="1"/>
    <col min="8706" max="8706" width="14.5" style="90" customWidth="1"/>
    <col min="8707" max="8707" width="17.125" style="90" customWidth="1"/>
    <col min="8708" max="8708" width="12.125" style="90" customWidth="1"/>
    <col min="8709" max="8709" width="19.25" style="90" customWidth="1"/>
    <col min="8710" max="8710" width="13.5" style="90" customWidth="1"/>
    <col min="8711" max="8959" width="9" style="90"/>
    <col min="8960" max="8960" width="24" style="90" customWidth="1"/>
    <col min="8961" max="8961" width="14.75" style="90" customWidth="1"/>
    <col min="8962" max="8962" width="14.5" style="90" customWidth="1"/>
    <col min="8963" max="8963" width="17.125" style="90" customWidth="1"/>
    <col min="8964" max="8964" width="12.125" style="90" customWidth="1"/>
    <col min="8965" max="8965" width="19.25" style="90" customWidth="1"/>
    <col min="8966" max="8966" width="13.5" style="90" customWidth="1"/>
    <col min="8967" max="9215" width="9" style="90"/>
    <col min="9216" max="9216" width="24" style="90" customWidth="1"/>
    <col min="9217" max="9217" width="14.75" style="90" customWidth="1"/>
    <col min="9218" max="9218" width="14.5" style="90" customWidth="1"/>
    <col min="9219" max="9219" width="17.125" style="90" customWidth="1"/>
    <col min="9220" max="9220" width="12.125" style="90" customWidth="1"/>
    <col min="9221" max="9221" width="19.25" style="90" customWidth="1"/>
    <col min="9222" max="9222" width="13.5" style="90" customWidth="1"/>
    <col min="9223" max="9471" width="9" style="90"/>
    <col min="9472" max="9472" width="24" style="90" customWidth="1"/>
    <col min="9473" max="9473" width="14.75" style="90" customWidth="1"/>
    <col min="9474" max="9474" width="14.5" style="90" customWidth="1"/>
    <col min="9475" max="9475" width="17.125" style="90" customWidth="1"/>
    <col min="9476" max="9476" width="12.125" style="90" customWidth="1"/>
    <col min="9477" max="9477" width="19.25" style="90" customWidth="1"/>
    <col min="9478" max="9478" width="13.5" style="90" customWidth="1"/>
    <col min="9479" max="9727" width="9" style="90"/>
    <col min="9728" max="9728" width="24" style="90" customWidth="1"/>
    <col min="9729" max="9729" width="14.75" style="90" customWidth="1"/>
    <col min="9730" max="9730" width="14.5" style="90" customWidth="1"/>
    <col min="9731" max="9731" width="17.125" style="90" customWidth="1"/>
    <col min="9732" max="9732" width="12.125" style="90" customWidth="1"/>
    <col min="9733" max="9733" width="19.25" style="90" customWidth="1"/>
    <col min="9734" max="9734" width="13.5" style="90" customWidth="1"/>
    <col min="9735" max="9983" width="9" style="90"/>
    <col min="9984" max="9984" width="24" style="90" customWidth="1"/>
    <col min="9985" max="9985" width="14.75" style="90" customWidth="1"/>
    <col min="9986" max="9986" width="14.5" style="90" customWidth="1"/>
    <col min="9987" max="9987" width="17.125" style="90" customWidth="1"/>
    <col min="9988" max="9988" width="12.125" style="90" customWidth="1"/>
    <col min="9989" max="9989" width="19.25" style="90" customWidth="1"/>
    <col min="9990" max="9990" width="13.5" style="90" customWidth="1"/>
    <col min="9991" max="10239" width="9" style="90"/>
    <col min="10240" max="10240" width="24" style="90" customWidth="1"/>
    <col min="10241" max="10241" width="14.75" style="90" customWidth="1"/>
    <col min="10242" max="10242" width="14.5" style="90" customWidth="1"/>
    <col min="10243" max="10243" width="17.125" style="90" customWidth="1"/>
    <col min="10244" max="10244" width="12.125" style="90" customWidth="1"/>
    <col min="10245" max="10245" width="19.25" style="90" customWidth="1"/>
    <col min="10246" max="10246" width="13.5" style="90" customWidth="1"/>
    <col min="10247" max="10495" width="9" style="90"/>
    <col min="10496" max="10496" width="24" style="90" customWidth="1"/>
    <col min="10497" max="10497" width="14.75" style="90" customWidth="1"/>
    <col min="10498" max="10498" width="14.5" style="90" customWidth="1"/>
    <col min="10499" max="10499" width="17.125" style="90" customWidth="1"/>
    <col min="10500" max="10500" width="12.125" style="90" customWidth="1"/>
    <col min="10501" max="10501" width="19.25" style="90" customWidth="1"/>
    <col min="10502" max="10502" width="13.5" style="90" customWidth="1"/>
    <col min="10503" max="10751" width="9" style="90"/>
    <col min="10752" max="10752" width="24" style="90" customWidth="1"/>
    <col min="10753" max="10753" width="14.75" style="90" customWidth="1"/>
    <col min="10754" max="10754" width="14.5" style="90" customWidth="1"/>
    <col min="10755" max="10755" width="17.125" style="90" customWidth="1"/>
    <col min="10756" max="10756" width="12.125" style="90" customWidth="1"/>
    <col min="10757" max="10757" width="19.25" style="90" customWidth="1"/>
    <col min="10758" max="10758" width="13.5" style="90" customWidth="1"/>
    <col min="10759" max="11007" width="9" style="90"/>
    <col min="11008" max="11008" width="24" style="90" customWidth="1"/>
    <col min="11009" max="11009" width="14.75" style="90" customWidth="1"/>
    <col min="11010" max="11010" width="14.5" style="90" customWidth="1"/>
    <col min="11011" max="11011" width="17.125" style="90" customWidth="1"/>
    <col min="11012" max="11012" width="12.125" style="90" customWidth="1"/>
    <col min="11013" max="11013" width="19.25" style="90" customWidth="1"/>
    <col min="11014" max="11014" width="13.5" style="90" customWidth="1"/>
    <col min="11015" max="11263" width="9" style="90"/>
    <col min="11264" max="11264" width="24" style="90" customWidth="1"/>
    <col min="11265" max="11265" width="14.75" style="90" customWidth="1"/>
    <col min="11266" max="11266" width="14.5" style="90" customWidth="1"/>
    <col min="11267" max="11267" width="17.125" style="90" customWidth="1"/>
    <col min="11268" max="11268" width="12.125" style="90" customWidth="1"/>
    <col min="11269" max="11269" width="19.25" style="90" customWidth="1"/>
    <col min="11270" max="11270" width="13.5" style="90" customWidth="1"/>
    <col min="11271" max="11519" width="9" style="90"/>
    <col min="11520" max="11520" width="24" style="90" customWidth="1"/>
    <col min="11521" max="11521" width="14.75" style="90" customWidth="1"/>
    <col min="11522" max="11522" width="14.5" style="90" customWidth="1"/>
    <col min="11523" max="11523" width="17.125" style="90" customWidth="1"/>
    <col min="11524" max="11524" width="12.125" style="90" customWidth="1"/>
    <col min="11525" max="11525" width="19.25" style="90" customWidth="1"/>
    <col min="11526" max="11526" width="13.5" style="90" customWidth="1"/>
    <col min="11527" max="11775" width="9" style="90"/>
    <col min="11776" max="11776" width="24" style="90" customWidth="1"/>
    <col min="11777" max="11777" width="14.75" style="90" customWidth="1"/>
    <col min="11778" max="11778" width="14.5" style="90" customWidth="1"/>
    <col min="11779" max="11779" width="17.125" style="90" customWidth="1"/>
    <col min="11780" max="11780" width="12.125" style="90" customWidth="1"/>
    <col min="11781" max="11781" width="19.25" style="90" customWidth="1"/>
    <col min="11782" max="11782" width="13.5" style="90" customWidth="1"/>
    <col min="11783" max="12031" width="9" style="90"/>
    <col min="12032" max="12032" width="24" style="90" customWidth="1"/>
    <col min="12033" max="12033" width="14.75" style="90" customWidth="1"/>
    <col min="12034" max="12034" width="14.5" style="90" customWidth="1"/>
    <col min="12035" max="12035" width="17.125" style="90" customWidth="1"/>
    <col min="12036" max="12036" width="12.125" style="90" customWidth="1"/>
    <col min="12037" max="12037" width="19.25" style="90" customWidth="1"/>
    <col min="12038" max="12038" width="13.5" style="90" customWidth="1"/>
    <col min="12039" max="12287" width="9" style="90"/>
    <col min="12288" max="12288" width="24" style="90" customWidth="1"/>
    <col min="12289" max="12289" width="14.75" style="90" customWidth="1"/>
    <col min="12290" max="12290" width="14.5" style="90" customWidth="1"/>
    <col min="12291" max="12291" width="17.125" style="90" customWidth="1"/>
    <col min="12292" max="12292" width="12.125" style="90" customWidth="1"/>
    <col min="12293" max="12293" width="19.25" style="90" customWidth="1"/>
    <col min="12294" max="12294" width="13.5" style="90" customWidth="1"/>
    <col min="12295" max="12543" width="9" style="90"/>
    <col min="12544" max="12544" width="24" style="90" customWidth="1"/>
    <col min="12545" max="12545" width="14.75" style="90" customWidth="1"/>
    <col min="12546" max="12546" width="14.5" style="90" customWidth="1"/>
    <col min="12547" max="12547" width="17.125" style="90" customWidth="1"/>
    <col min="12548" max="12548" width="12.125" style="90" customWidth="1"/>
    <col min="12549" max="12549" width="19.25" style="90" customWidth="1"/>
    <col min="12550" max="12550" width="13.5" style="90" customWidth="1"/>
    <col min="12551" max="12799" width="9" style="90"/>
    <col min="12800" max="12800" width="24" style="90" customWidth="1"/>
    <col min="12801" max="12801" width="14.75" style="90" customWidth="1"/>
    <col min="12802" max="12802" width="14.5" style="90" customWidth="1"/>
    <col min="12803" max="12803" width="17.125" style="90" customWidth="1"/>
    <col min="12804" max="12804" width="12.125" style="90" customWidth="1"/>
    <col min="12805" max="12805" width="19.25" style="90" customWidth="1"/>
    <col min="12806" max="12806" width="13.5" style="90" customWidth="1"/>
    <col min="12807" max="13055" width="9" style="90"/>
    <col min="13056" max="13056" width="24" style="90" customWidth="1"/>
    <col min="13057" max="13057" width="14.75" style="90" customWidth="1"/>
    <col min="13058" max="13058" width="14.5" style="90" customWidth="1"/>
    <col min="13059" max="13059" width="17.125" style="90" customWidth="1"/>
    <col min="13060" max="13060" width="12.125" style="90" customWidth="1"/>
    <col min="13061" max="13061" width="19.25" style="90" customWidth="1"/>
    <col min="13062" max="13062" width="13.5" style="90" customWidth="1"/>
    <col min="13063" max="13311" width="9" style="90"/>
    <col min="13312" max="13312" width="24" style="90" customWidth="1"/>
    <col min="13313" max="13313" width="14.75" style="90" customWidth="1"/>
    <col min="13314" max="13314" width="14.5" style="90" customWidth="1"/>
    <col min="13315" max="13315" width="17.125" style="90" customWidth="1"/>
    <col min="13316" max="13316" width="12.125" style="90" customWidth="1"/>
    <col min="13317" max="13317" width="19.25" style="90" customWidth="1"/>
    <col min="13318" max="13318" width="13.5" style="90" customWidth="1"/>
    <col min="13319" max="13567" width="9" style="90"/>
    <col min="13568" max="13568" width="24" style="90" customWidth="1"/>
    <col min="13569" max="13569" width="14.75" style="90" customWidth="1"/>
    <col min="13570" max="13570" width="14.5" style="90" customWidth="1"/>
    <col min="13571" max="13571" width="17.125" style="90" customWidth="1"/>
    <col min="13572" max="13572" width="12.125" style="90" customWidth="1"/>
    <col min="13573" max="13573" width="19.25" style="90" customWidth="1"/>
    <col min="13574" max="13574" width="13.5" style="90" customWidth="1"/>
    <col min="13575" max="13823" width="9" style="90"/>
    <col min="13824" max="13824" width="24" style="90" customWidth="1"/>
    <col min="13825" max="13825" width="14.75" style="90" customWidth="1"/>
    <col min="13826" max="13826" width="14.5" style="90" customWidth="1"/>
    <col min="13827" max="13827" width="17.125" style="90" customWidth="1"/>
    <col min="13828" max="13828" width="12.125" style="90" customWidth="1"/>
    <col min="13829" max="13829" width="19.25" style="90" customWidth="1"/>
    <col min="13830" max="13830" width="13.5" style="90" customWidth="1"/>
    <col min="13831" max="14079" width="9" style="90"/>
    <col min="14080" max="14080" width="24" style="90" customWidth="1"/>
    <col min="14081" max="14081" width="14.75" style="90" customWidth="1"/>
    <col min="14082" max="14082" width="14.5" style="90" customWidth="1"/>
    <col min="14083" max="14083" width="17.125" style="90" customWidth="1"/>
    <col min="14084" max="14084" width="12.125" style="90" customWidth="1"/>
    <col min="14085" max="14085" width="19.25" style="90" customWidth="1"/>
    <col min="14086" max="14086" width="13.5" style="90" customWidth="1"/>
    <col min="14087" max="14335" width="9" style="90"/>
    <col min="14336" max="14336" width="24" style="90" customWidth="1"/>
    <col min="14337" max="14337" width="14.75" style="90" customWidth="1"/>
    <col min="14338" max="14338" width="14.5" style="90" customWidth="1"/>
    <col min="14339" max="14339" width="17.125" style="90" customWidth="1"/>
    <col min="14340" max="14340" width="12.125" style="90" customWidth="1"/>
    <col min="14341" max="14341" width="19.25" style="90" customWidth="1"/>
    <col min="14342" max="14342" width="13.5" style="90" customWidth="1"/>
    <col min="14343" max="14591" width="9" style="90"/>
    <col min="14592" max="14592" width="24" style="90" customWidth="1"/>
    <col min="14593" max="14593" width="14.75" style="90" customWidth="1"/>
    <col min="14594" max="14594" width="14.5" style="90" customWidth="1"/>
    <col min="14595" max="14595" width="17.125" style="90" customWidth="1"/>
    <col min="14596" max="14596" width="12.125" style="90" customWidth="1"/>
    <col min="14597" max="14597" width="19.25" style="90" customWidth="1"/>
    <col min="14598" max="14598" width="13.5" style="90" customWidth="1"/>
    <col min="14599" max="14847" width="9" style="90"/>
    <col min="14848" max="14848" width="24" style="90" customWidth="1"/>
    <col min="14849" max="14849" width="14.75" style="90" customWidth="1"/>
    <col min="14850" max="14850" width="14.5" style="90" customWidth="1"/>
    <col min="14851" max="14851" width="17.125" style="90" customWidth="1"/>
    <col min="14852" max="14852" width="12.125" style="90" customWidth="1"/>
    <col min="14853" max="14853" width="19.25" style="90" customWidth="1"/>
    <col min="14854" max="14854" width="13.5" style="90" customWidth="1"/>
    <col min="14855" max="15103" width="9" style="90"/>
    <col min="15104" max="15104" width="24" style="90" customWidth="1"/>
    <col min="15105" max="15105" width="14.75" style="90" customWidth="1"/>
    <col min="15106" max="15106" width="14.5" style="90" customWidth="1"/>
    <col min="15107" max="15107" width="17.125" style="90" customWidth="1"/>
    <col min="15108" max="15108" width="12.125" style="90" customWidth="1"/>
    <col min="15109" max="15109" width="19.25" style="90" customWidth="1"/>
    <col min="15110" max="15110" width="13.5" style="90" customWidth="1"/>
    <col min="15111" max="15359" width="9" style="90"/>
    <col min="15360" max="15360" width="24" style="90" customWidth="1"/>
    <col min="15361" max="15361" width="14.75" style="90" customWidth="1"/>
    <col min="15362" max="15362" width="14.5" style="90" customWidth="1"/>
    <col min="15363" max="15363" width="17.125" style="90" customWidth="1"/>
    <col min="15364" max="15364" width="12.125" style="90" customWidth="1"/>
    <col min="15365" max="15365" width="19.25" style="90" customWidth="1"/>
    <col min="15366" max="15366" width="13.5" style="90" customWidth="1"/>
    <col min="15367" max="15615" width="9" style="90"/>
    <col min="15616" max="15616" width="24" style="90" customWidth="1"/>
    <col min="15617" max="15617" width="14.75" style="90" customWidth="1"/>
    <col min="15618" max="15618" width="14.5" style="90" customWidth="1"/>
    <col min="15619" max="15619" width="17.125" style="90" customWidth="1"/>
    <col min="15620" max="15620" width="12.125" style="90" customWidth="1"/>
    <col min="15621" max="15621" width="19.25" style="90" customWidth="1"/>
    <col min="15622" max="15622" width="13.5" style="90" customWidth="1"/>
    <col min="15623" max="15871" width="9" style="90"/>
    <col min="15872" max="15872" width="24" style="90" customWidth="1"/>
    <col min="15873" max="15873" width="14.75" style="90" customWidth="1"/>
    <col min="15874" max="15874" width="14.5" style="90" customWidth="1"/>
    <col min="15875" max="15875" width="17.125" style="90" customWidth="1"/>
    <col min="15876" max="15876" width="12.125" style="90" customWidth="1"/>
    <col min="15877" max="15877" width="19.25" style="90" customWidth="1"/>
    <col min="15878" max="15878" width="13.5" style="90" customWidth="1"/>
    <col min="15879" max="16127" width="9" style="90"/>
    <col min="16128" max="16128" width="24" style="90" customWidth="1"/>
    <col min="16129" max="16129" width="14.75" style="90" customWidth="1"/>
    <col min="16130" max="16130" width="14.5" style="90" customWidth="1"/>
    <col min="16131" max="16131" width="17.125" style="90" customWidth="1"/>
    <col min="16132" max="16132" width="12.125" style="90" customWidth="1"/>
    <col min="16133" max="16133" width="19.25" style="90" customWidth="1"/>
    <col min="16134" max="16134" width="13.5" style="90" customWidth="1"/>
    <col min="16135" max="16384" width="9" style="90"/>
  </cols>
  <sheetData>
    <row r="1" s="3" customFormat="1" ht="26.25" customHeight="1" spans="1:9">
      <c r="A1" s="91" t="s">
        <v>1</v>
      </c>
    </row>
    <row r="2" s="89" customFormat="1" ht="26.25" spans="1:9">
      <c r="A2" s="146" t="s">
        <v>2</v>
      </c>
      <c r="B2" s="146"/>
      <c r="C2" s="146"/>
      <c r="D2" s="146"/>
      <c r="E2" s="146"/>
      <c r="F2" s="146"/>
      <c r="G2" s="146"/>
    </row>
    <row r="3" ht="18.75" customHeight="1" spans="1:9">
      <c r="A3" s="147"/>
      <c r="B3" s="147"/>
      <c r="C3" s="147"/>
      <c r="D3" s="147"/>
      <c r="E3" s="147"/>
      <c r="F3" s="148"/>
      <c r="G3" s="5" t="s">
        <v>3</v>
      </c>
    </row>
    <row r="4" customHeight="1" spans="1:9">
      <c r="A4" s="149" t="s">
        <v>4</v>
      </c>
      <c r="B4" s="150" t="s">
        <v>5</v>
      </c>
      <c r="C4" s="150" t="s">
        <v>6</v>
      </c>
      <c r="D4" s="150" t="s">
        <v>7</v>
      </c>
      <c r="E4" s="150" t="s">
        <v>8</v>
      </c>
      <c r="F4" s="150" t="s">
        <v>9</v>
      </c>
      <c r="G4" s="150" t="s">
        <v>10</v>
      </c>
    </row>
    <row r="5" customHeight="1" spans="1:9">
      <c r="A5" s="149"/>
      <c r="B5" s="150"/>
      <c r="C5" s="150"/>
      <c r="D5" s="150"/>
      <c r="E5" s="150"/>
      <c r="F5" s="150"/>
      <c r="G5" s="150"/>
    </row>
    <row r="6" customHeight="1" spans="1:9">
      <c r="A6" s="149"/>
      <c r="B6" s="150"/>
      <c r="C6" s="150"/>
      <c r="D6" s="150"/>
      <c r="E6" s="150"/>
      <c r="F6" s="150"/>
      <c r="G6" s="150"/>
    </row>
    <row r="7" ht="27" hidden="1" customHeight="1" spans="1:9">
      <c r="A7" s="151" t="s">
        <v>11</v>
      </c>
      <c r="B7" s="103">
        <f>SUM(B8:B9)</f>
        <v>295359</v>
      </c>
      <c r="C7" s="98">
        <f>SUM(C8:C9)</f>
        <v>310127</v>
      </c>
      <c r="D7" s="99">
        <f>D8+D9</f>
        <v>286461</v>
      </c>
      <c r="E7" s="105">
        <f t="shared" ref="E7:E12" si="0">D7/C7*100</f>
        <v>92.36893272756</v>
      </c>
      <c r="F7" s="103">
        <f t="shared" ref="F7:F12" si="1">D7-C7</f>
        <v>-23666</v>
      </c>
      <c r="G7" s="105">
        <f t="shared" ref="G7:G12" si="2">(D7-B7)/B7*100</f>
        <v>-3.01260499933979</v>
      </c>
      <c r="H7" s="152"/>
      <c r="I7" s="152"/>
    </row>
    <row r="8" ht="27" hidden="1" customHeight="1" spans="1:9">
      <c r="A8" s="102" t="s">
        <v>12</v>
      </c>
      <c r="B8" s="103">
        <v>224224</v>
      </c>
      <c r="C8" s="103">
        <v>246127</v>
      </c>
      <c r="D8" s="104">
        <v>209891</v>
      </c>
      <c r="E8" s="105">
        <f t="shared" si="0"/>
        <v>85.2775193294519</v>
      </c>
      <c r="F8" s="103">
        <f t="shared" si="1"/>
        <v>-36236</v>
      </c>
      <c r="G8" s="105">
        <f t="shared" si="2"/>
        <v>-6.39226844583987</v>
      </c>
      <c r="H8" s="152"/>
      <c r="I8" s="152"/>
    </row>
    <row r="9" ht="27" hidden="1" customHeight="1" spans="1:9">
      <c r="A9" s="102" t="s">
        <v>13</v>
      </c>
      <c r="B9" s="103">
        <v>71135</v>
      </c>
      <c r="C9" s="103">
        <v>64000</v>
      </c>
      <c r="D9" s="104">
        <v>76570</v>
      </c>
      <c r="E9" s="105">
        <f t="shared" si="0"/>
        <v>119.640625</v>
      </c>
      <c r="F9" s="103">
        <f t="shared" si="1"/>
        <v>12570</v>
      </c>
      <c r="G9" s="105">
        <f t="shared" si="2"/>
        <v>7.64040205243551</v>
      </c>
      <c r="H9" s="152"/>
      <c r="I9" s="152"/>
    </row>
    <row r="10" ht="27" customHeight="1" spans="1:9">
      <c r="A10" s="153" t="s">
        <v>14</v>
      </c>
      <c r="B10" s="154">
        <f>SUM(B11:B12)</f>
        <v>200340</v>
      </c>
      <c r="C10" s="103">
        <f>SUM(C11:C12)</f>
        <v>208355</v>
      </c>
      <c r="D10" s="104">
        <f>D11+D12</f>
        <v>202795</v>
      </c>
      <c r="E10" s="155">
        <f t="shared" si="0"/>
        <v>97.3314775263373</v>
      </c>
      <c r="F10" s="154">
        <f t="shared" si="1"/>
        <v>-5560</v>
      </c>
      <c r="G10" s="105">
        <f t="shared" si="2"/>
        <v>1.22541679145453</v>
      </c>
      <c r="H10" s="152"/>
      <c r="I10" s="152"/>
    </row>
    <row r="11" ht="27" customHeight="1" spans="1:9">
      <c r="A11" s="102" t="s">
        <v>12</v>
      </c>
      <c r="B11" s="103">
        <v>129205</v>
      </c>
      <c r="C11" s="103">
        <v>144355</v>
      </c>
      <c r="D11" s="104">
        <v>126225</v>
      </c>
      <c r="E11" s="105">
        <f t="shared" si="0"/>
        <v>87.4406844238163</v>
      </c>
      <c r="F11" s="103">
        <f t="shared" si="1"/>
        <v>-18130</v>
      </c>
      <c r="G11" s="105">
        <f t="shared" si="2"/>
        <v>-2.30641229054603</v>
      </c>
    </row>
    <row r="12" ht="27" customHeight="1" spans="1:9">
      <c r="A12" s="102" t="s">
        <v>13</v>
      </c>
      <c r="B12" s="103">
        <v>71135</v>
      </c>
      <c r="C12" s="103">
        <v>64000</v>
      </c>
      <c r="D12" s="104">
        <v>76570</v>
      </c>
      <c r="E12" s="105">
        <f t="shared" si="0"/>
        <v>119.640625</v>
      </c>
      <c r="F12" s="103">
        <f t="shared" si="1"/>
        <v>12570</v>
      </c>
      <c r="G12" s="105">
        <f t="shared" si="2"/>
        <v>7.64040205243551</v>
      </c>
    </row>
    <row r="13" spans="1:9">
      <c r="A13" s="156"/>
      <c r="B13" s="156"/>
      <c r="C13" s="156"/>
      <c r="D13" s="156"/>
      <c r="E13" s="156"/>
      <c r="F13" s="156"/>
    </row>
    <row r="14" ht="24" customHeight="1" spans="1:9">
      <c r="A14" s="157" t="s">
        <v>15</v>
      </c>
      <c r="B14" s="157"/>
      <c r="C14" s="157"/>
      <c r="D14" s="157"/>
      <c r="E14" s="157"/>
      <c r="F14" s="157"/>
      <c r="G14" s="158"/>
    </row>
  </sheetData>
  <mergeCells count="9">
    <mergeCell ref="A2:G2"/>
    <mergeCell ref="A14:F14"/>
    <mergeCell ref="A4:A6"/>
    <mergeCell ref="B4:B6"/>
    <mergeCell ref="C4:C6"/>
    <mergeCell ref="D4:D6"/>
    <mergeCell ref="E4:E6"/>
    <mergeCell ref="F4:F6"/>
    <mergeCell ref="G4:G6"/>
  </mergeCells>
  <printOptions horizontalCentered="1"/>
  <pageMargins left="0.984027777777778" right="0.984027777777778" top="1.18055555555556" bottom="0.984027777777778" header="0.393055555555556" footer="0.39305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12" workbookViewId="0">
      <selection activeCell="C1" sqref="C1"/>
    </sheetView>
  </sheetViews>
  <sheetFormatPr defaultColWidth="9" defaultRowHeight="13.5" outlineLevelCol="4"/>
  <cols>
    <col min="1" max="1" width="34" customWidth="1"/>
    <col min="2" max="2" width="14.875" customWidth="1"/>
    <col min="3" max="3" width="14.875" hidden="1" customWidth="1"/>
    <col min="4" max="5" width="14.875" customWidth="1"/>
  </cols>
  <sheetData>
    <row r="1" s="1" customFormat="1" ht="25.5" customHeight="1" spans="1:5">
      <c r="A1" s="3" t="s">
        <v>16</v>
      </c>
      <c r="B1" s="3"/>
      <c r="C1" s="3"/>
      <c r="D1" s="3"/>
      <c r="E1" s="3"/>
    </row>
    <row r="2" s="2" customFormat="1" ht="30" customHeight="1" spans="1:5">
      <c r="A2" s="4" t="s">
        <v>17</v>
      </c>
      <c r="B2" s="4"/>
      <c r="C2" s="4"/>
      <c r="D2" s="4"/>
      <c r="E2" s="4"/>
    </row>
    <row r="3" ht="19.5" customHeight="1" spans="1:5">
      <c r="A3" s="5"/>
      <c r="B3" s="5"/>
      <c r="C3" s="5"/>
      <c r="D3" s="5"/>
      <c r="E3" s="5" t="s">
        <v>3</v>
      </c>
    </row>
    <row r="4" ht="19.5" customHeight="1" spans="1:5">
      <c r="A4" s="6" t="s">
        <v>18</v>
      </c>
      <c r="B4" s="145" t="s">
        <v>19</v>
      </c>
      <c r="C4" s="51" t="s">
        <v>5</v>
      </c>
      <c r="D4" s="145" t="s">
        <v>20</v>
      </c>
      <c r="E4" s="6" t="s">
        <v>21</v>
      </c>
    </row>
    <row r="5" ht="19.5" customHeight="1" spans="1:5">
      <c r="A5" s="82" t="s">
        <v>22</v>
      </c>
      <c r="B5" s="34">
        <f>SUM(B6:B21)</f>
        <v>144355</v>
      </c>
      <c r="C5" s="139">
        <f>SUM(C6:C21)</f>
        <v>129205</v>
      </c>
      <c r="D5" s="34">
        <f t="shared" ref="D5" si="0">SUM(D6:D21)</f>
        <v>126225</v>
      </c>
      <c r="E5" s="23">
        <f>IFERROR((D5-C5)/C5,"")</f>
        <v>-0.0230641229054603</v>
      </c>
    </row>
    <row r="6" ht="19.5" customHeight="1" spans="1:5">
      <c r="A6" s="9" t="s">
        <v>23</v>
      </c>
      <c r="B6" s="13">
        <v>50924</v>
      </c>
      <c r="C6" s="66">
        <v>37706</v>
      </c>
      <c r="D6" s="13">
        <v>26585</v>
      </c>
      <c r="E6" s="14">
        <f t="shared" ref="E6:E35" si="1">IFERROR((D6-C6)/C6,"")</f>
        <v>-0.294939797379727</v>
      </c>
    </row>
    <row r="7" ht="19.5" customHeight="1" spans="1:5">
      <c r="A7" s="9" t="s">
        <v>24</v>
      </c>
      <c r="B7" s="13">
        <v>5412</v>
      </c>
      <c r="C7" s="66">
        <v>5375</v>
      </c>
      <c r="D7" s="13">
        <v>7633</v>
      </c>
      <c r="E7" s="14">
        <f t="shared" si="1"/>
        <v>0.420093023255814</v>
      </c>
    </row>
    <row r="8" ht="19.5" customHeight="1" spans="1:5">
      <c r="A8" s="9" t="s">
        <v>25</v>
      </c>
      <c r="B8" s="13"/>
      <c r="C8" s="66"/>
      <c r="D8" s="13"/>
      <c r="E8" s="14" t="str">
        <f t="shared" si="1"/>
        <v/>
      </c>
    </row>
    <row r="9" ht="19.5" customHeight="1" spans="1:5">
      <c r="A9" s="9" t="s">
        <v>26</v>
      </c>
      <c r="B9" s="13">
        <v>990</v>
      </c>
      <c r="C9" s="66">
        <v>604</v>
      </c>
      <c r="D9" s="13">
        <v>909</v>
      </c>
      <c r="E9" s="14">
        <f t="shared" si="1"/>
        <v>0.504966887417219</v>
      </c>
    </row>
    <row r="10" ht="19.5" customHeight="1" spans="1:5">
      <c r="A10" s="9" t="s">
        <v>27</v>
      </c>
      <c r="B10" s="13">
        <v>111</v>
      </c>
      <c r="C10" s="66">
        <v>97</v>
      </c>
      <c r="D10" s="13">
        <v>163</v>
      </c>
      <c r="E10" s="14">
        <f t="shared" si="1"/>
        <v>0.680412371134021</v>
      </c>
    </row>
    <row r="11" ht="19.5" customHeight="1" spans="1:5">
      <c r="A11" s="9" t="s">
        <v>28</v>
      </c>
      <c r="B11" s="13">
        <v>6899</v>
      </c>
      <c r="C11" s="66">
        <v>4367</v>
      </c>
      <c r="D11" s="13">
        <v>2804</v>
      </c>
      <c r="E11" s="14">
        <f t="shared" si="1"/>
        <v>-0.357911609800779</v>
      </c>
    </row>
    <row r="12" ht="19.5" customHeight="1" spans="1:5">
      <c r="A12" s="9" t="s">
        <v>29</v>
      </c>
      <c r="B12" s="13">
        <v>2760</v>
      </c>
      <c r="C12" s="66">
        <v>2421</v>
      </c>
      <c r="D12" s="13">
        <v>2085</v>
      </c>
      <c r="E12" s="14">
        <f t="shared" si="1"/>
        <v>-0.138785625774473</v>
      </c>
    </row>
    <row r="13" ht="19.5" customHeight="1" spans="1:5">
      <c r="A13" s="9" t="s">
        <v>30</v>
      </c>
      <c r="B13" s="13">
        <v>2020</v>
      </c>
      <c r="C13" s="66">
        <v>3631</v>
      </c>
      <c r="D13" s="13">
        <v>1504</v>
      </c>
      <c r="E13" s="14">
        <f t="shared" si="1"/>
        <v>-0.585789038832278</v>
      </c>
    </row>
    <row r="14" ht="19.5" customHeight="1" spans="1:5">
      <c r="A14" s="9" t="s">
        <v>31</v>
      </c>
      <c r="B14" s="13">
        <v>7342</v>
      </c>
      <c r="C14" s="66">
        <v>8544</v>
      </c>
      <c r="D14" s="13">
        <v>18290</v>
      </c>
      <c r="E14" s="14">
        <f t="shared" si="1"/>
        <v>1.14068352059925</v>
      </c>
    </row>
    <row r="15" ht="19.5" customHeight="1" spans="1:5">
      <c r="A15" s="9" t="s">
        <v>32</v>
      </c>
      <c r="B15" s="13">
        <v>30581</v>
      </c>
      <c r="C15" s="66">
        <v>21275</v>
      </c>
      <c r="D15" s="13">
        <v>9327</v>
      </c>
      <c r="E15" s="14">
        <f t="shared" si="1"/>
        <v>-0.561598119858989</v>
      </c>
    </row>
    <row r="16" ht="19.5" customHeight="1" spans="1:5">
      <c r="A16" s="9" t="s">
        <v>33</v>
      </c>
      <c r="B16" s="13">
        <v>4797</v>
      </c>
      <c r="C16" s="66">
        <v>4340</v>
      </c>
      <c r="D16" s="13">
        <v>4789</v>
      </c>
      <c r="E16" s="14">
        <f t="shared" si="1"/>
        <v>0.103456221198157</v>
      </c>
    </row>
    <row r="17" ht="19.5" customHeight="1" spans="1:5">
      <c r="A17" s="9" t="s">
        <v>34</v>
      </c>
      <c r="B17" s="13">
        <v>9129</v>
      </c>
      <c r="C17" s="66">
        <v>33478</v>
      </c>
      <c r="D17" s="13">
        <v>45331</v>
      </c>
      <c r="E17" s="14">
        <f t="shared" si="1"/>
        <v>0.354053408208376</v>
      </c>
    </row>
    <row r="18" ht="19.5" customHeight="1" spans="1:5">
      <c r="A18" s="9" t="s">
        <v>35</v>
      </c>
      <c r="B18" s="13">
        <v>23186</v>
      </c>
      <c r="C18" s="66">
        <v>7247</v>
      </c>
      <c r="D18" s="13">
        <v>6706</v>
      </c>
      <c r="E18" s="14">
        <f t="shared" si="1"/>
        <v>-0.0746515799641231</v>
      </c>
    </row>
    <row r="19" ht="19.5" customHeight="1" spans="1:5">
      <c r="A19" s="9" t="s">
        <v>36</v>
      </c>
      <c r="B19" s="13"/>
      <c r="C19" s="66"/>
      <c r="D19" s="13"/>
      <c r="E19" s="14" t="str">
        <f t="shared" si="1"/>
        <v/>
      </c>
    </row>
    <row r="20" ht="19.5" customHeight="1" spans="1:5">
      <c r="A20" s="9" t="s">
        <v>37</v>
      </c>
      <c r="B20" s="13">
        <v>204</v>
      </c>
      <c r="C20" s="66">
        <v>120</v>
      </c>
      <c r="D20" s="13">
        <v>99</v>
      </c>
      <c r="E20" s="14">
        <f t="shared" si="1"/>
        <v>-0.175</v>
      </c>
    </row>
    <row r="21" ht="19.5" customHeight="1" spans="1:5">
      <c r="A21" s="9" t="s">
        <v>38</v>
      </c>
      <c r="B21" s="13"/>
      <c r="C21" s="66"/>
      <c r="D21" s="13"/>
      <c r="E21" s="14" t="str">
        <f t="shared" si="1"/>
        <v/>
      </c>
    </row>
    <row r="22" ht="19.5" customHeight="1" spans="1:5">
      <c r="A22" s="82" t="s">
        <v>39</v>
      </c>
      <c r="B22" s="22">
        <f>SUM(B23:B28)</f>
        <v>64000</v>
      </c>
      <c r="C22" s="68">
        <f>SUM(C23:C28)</f>
        <v>71135</v>
      </c>
      <c r="D22" s="22">
        <f>SUM(D23:D28)</f>
        <v>76570</v>
      </c>
      <c r="E22" s="23">
        <f t="shared" si="1"/>
        <v>0.0764040205243551</v>
      </c>
    </row>
    <row r="23" ht="19.5" customHeight="1" spans="1:5">
      <c r="A23" s="9" t="s">
        <v>40</v>
      </c>
      <c r="B23" s="13">
        <v>3130</v>
      </c>
      <c r="C23" s="66">
        <v>2845</v>
      </c>
      <c r="D23" s="13">
        <v>1953</v>
      </c>
      <c r="E23" s="14">
        <f t="shared" si="1"/>
        <v>-0.313532513181019</v>
      </c>
    </row>
    <row r="24" ht="19.5" customHeight="1" spans="1:5">
      <c r="A24" s="9" t="s">
        <v>41</v>
      </c>
      <c r="B24" s="13">
        <v>3100</v>
      </c>
      <c r="C24" s="66">
        <v>2355</v>
      </c>
      <c r="D24" s="13">
        <v>1797</v>
      </c>
      <c r="E24" s="14">
        <f t="shared" si="1"/>
        <v>-0.236942675159236</v>
      </c>
    </row>
    <row r="25" ht="19.5" customHeight="1" spans="1:5">
      <c r="A25" s="9" t="s">
        <v>42</v>
      </c>
      <c r="B25" s="13">
        <v>9600</v>
      </c>
      <c r="C25" s="66">
        <v>9604</v>
      </c>
      <c r="D25" s="13">
        <v>8707</v>
      </c>
      <c r="E25" s="14">
        <f t="shared" si="1"/>
        <v>-0.0933985839233653</v>
      </c>
    </row>
    <row r="26" ht="19.5" customHeight="1" spans="1:5">
      <c r="A26" s="9" t="s">
        <v>43</v>
      </c>
      <c r="B26" s="13">
        <v>48000</v>
      </c>
      <c r="C26" s="66">
        <v>56331</v>
      </c>
      <c r="D26" s="13">
        <v>63925</v>
      </c>
      <c r="E26" s="14">
        <f t="shared" si="1"/>
        <v>0.134810317587119</v>
      </c>
    </row>
    <row r="27" ht="19.5" customHeight="1" spans="1:5">
      <c r="A27" s="9" t="s">
        <v>44</v>
      </c>
      <c r="B27" s="13">
        <v>170</v>
      </c>
      <c r="C27" s="66"/>
      <c r="D27" s="13">
        <v>188</v>
      </c>
      <c r="E27" s="14" t="str">
        <f t="shared" si="1"/>
        <v/>
      </c>
    </row>
    <row r="28" ht="19.5" customHeight="1" spans="1:5">
      <c r="A28" s="16" t="s">
        <v>45</v>
      </c>
      <c r="B28" s="18"/>
      <c r="C28" s="67"/>
      <c r="D28" s="18"/>
      <c r="E28" s="37" t="str">
        <f t="shared" si="1"/>
        <v/>
      </c>
    </row>
    <row r="29" ht="19.5" customHeight="1" spans="1:5">
      <c r="A29" s="73" t="s">
        <v>46</v>
      </c>
      <c r="B29" s="85">
        <f>B5+B22</f>
        <v>208355</v>
      </c>
      <c r="C29" s="139">
        <f>C5+C22</f>
        <v>200340</v>
      </c>
      <c r="D29" s="34">
        <f t="shared" ref="D29" si="2">D5+D22</f>
        <v>202795</v>
      </c>
      <c r="E29" s="23">
        <f t="shared" si="1"/>
        <v>0.0122541679145453</v>
      </c>
    </row>
    <row r="30" ht="19.5" customHeight="1" spans="1:5">
      <c r="A30" s="24" t="s">
        <v>47</v>
      </c>
      <c r="B30" s="13">
        <v>303187</v>
      </c>
      <c r="C30" s="66">
        <v>348974</v>
      </c>
      <c r="D30" s="25">
        <v>356831</v>
      </c>
      <c r="E30" s="23">
        <f t="shared" si="1"/>
        <v>0.022514571286113</v>
      </c>
    </row>
    <row r="31" ht="19.5" customHeight="1" spans="1:5">
      <c r="A31" s="24" t="s">
        <v>48</v>
      </c>
      <c r="B31" s="13">
        <v>6608</v>
      </c>
      <c r="C31" s="66">
        <v>1781</v>
      </c>
      <c r="D31" s="25">
        <f>6229+1050</f>
        <v>7279</v>
      </c>
      <c r="E31" s="23">
        <f t="shared" si="1"/>
        <v>3.08702975856261</v>
      </c>
    </row>
    <row r="32" ht="19.5" customHeight="1" spans="1:5">
      <c r="A32" s="24" t="s">
        <v>49</v>
      </c>
      <c r="B32" s="13">
        <v>49473</v>
      </c>
      <c r="C32" s="66">
        <v>8339</v>
      </c>
      <c r="D32" s="25">
        <v>24169</v>
      </c>
      <c r="E32" s="23">
        <f t="shared" si="1"/>
        <v>1.89830914977815</v>
      </c>
    </row>
    <row r="33" ht="19.5" customHeight="1" spans="1:5">
      <c r="A33" s="24" t="s">
        <v>50</v>
      </c>
      <c r="B33" s="13"/>
      <c r="C33" s="66">
        <v>39100</v>
      </c>
      <c r="D33" s="25">
        <v>25300</v>
      </c>
      <c r="E33" s="23">
        <f t="shared" si="1"/>
        <v>-0.352941176470588</v>
      </c>
    </row>
    <row r="34" ht="19.5" customHeight="1" spans="1:5">
      <c r="A34" s="24" t="s">
        <v>51</v>
      </c>
      <c r="B34" s="13"/>
      <c r="C34" s="66"/>
      <c r="D34" s="13"/>
      <c r="E34" s="23" t="str">
        <f t="shared" si="1"/>
        <v/>
      </c>
    </row>
    <row r="35" ht="19.5" customHeight="1" spans="1:5">
      <c r="A35" s="40" t="s">
        <v>52</v>
      </c>
      <c r="B35" s="28">
        <f>SUM(B29:B34)</f>
        <v>567623</v>
      </c>
      <c r="C35" s="70">
        <f>SUM(C29:C34)</f>
        <v>598534</v>
      </c>
      <c r="D35" s="28">
        <f>SUM(D29:D34)</f>
        <v>616374</v>
      </c>
      <c r="E35" s="29">
        <f t="shared" si="1"/>
        <v>0.0298061597169083</v>
      </c>
    </row>
  </sheetData>
  <mergeCells count="1">
    <mergeCell ref="A2:E2"/>
  </mergeCells>
  <printOptions horizontalCentered="1"/>
  <pageMargins left="0.984027777777778" right="0.984027777777778" top="0.984027777777778" bottom="0.708333333333333" header="0.393055555555556" footer="0.39305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C1" sqref="C1"/>
    </sheetView>
  </sheetViews>
  <sheetFormatPr defaultColWidth="9" defaultRowHeight="13.5" outlineLevelCol="5"/>
  <cols>
    <col min="1" max="1" width="30.75" customWidth="1"/>
    <col min="2" max="2" width="12.75" customWidth="1"/>
    <col min="3" max="3" width="12.75" hidden="1" customWidth="1"/>
    <col min="4" max="4" width="12.75" customWidth="1"/>
    <col min="5" max="5" width="12.75" hidden="1" customWidth="1"/>
    <col min="6" max="6" width="12.75" customWidth="1"/>
  </cols>
  <sheetData>
    <row r="1" s="1" customFormat="1" ht="25.5" customHeight="1" spans="1:6">
      <c r="A1" s="3" t="s">
        <v>53</v>
      </c>
      <c r="B1" s="3"/>
      <c r="C1" s="3"/>
      <c r="D1" s="3"/>
      <c r="E1" s="3"/>
      <c r="F1" s="3"/>
    </row>
    <row r="2" s="2" customFormat="1" ht="26.25" customHeight="1" spans="1:6">
      <c r="A2" s="4" t="s">
        <v>54</v>
      </c>
      <c r="B2" s="4"/>
      <c r="C2" s="4"/>
      <c r="D2" s="4"/>
      <c r="E2" s="4"/>
      <c r="F2" s="4"/>
    </row>
    <row r="3" ht="19.5" customHeight="1" spans="1:6">
      <c r="A3" s="5"/>
      <c r="B3" s="5"/>
      <c r="C3" s="5"/>
      <c r="D3" s="5"/>
      <c r="E3" s="5"/>
      <c r="F3" s="5" t="s">
        <v>3</v>
      </c>
    </row>
    <row r="4" ht="19.5" customHeight="1" spans="1:6">
      <c r="A4" s="6" t="s">
        <v>18</v>
      </c>
      <c r="B4" s="8" t="s">
        <v>19</v>
      </c>
      <c r="C4" s="51" t="s">
        <v>5</v>
      </c>
      <c r="D4" s="8" t="s">
        <v>20</v>
      </c>
      <c r="E4" s="8" t="s">
        <v>55</v>
      </c>
      <c r="F4" s="6" t="s">
        <v>21</v>
      </c>
    </row>
    <row r="5" ht="19.5" customHeight="1" spans="1:6">
      <c r="A5" s="9" t="s">
        <v>56</v>
      </c>
      <c r="B5" s="11">
        <v>42647</v>
      </c>
      <c r="C5" s="11">
        <v>57635</v>
      </c>
      <c r="D5" s="11">
        <v>38732</v>
      </c>
      <c r="E5" s="140">
        <f>D5/B5</f>
        <v>0.908199873379136</v>
      </c>
      <c r="F5" s="14">
        <f>(D5-C5)/C5</f>
        <v>-0.327977791272664</v>
      </c>
    </row>
    <row r="6" ht="19.5" customHeight="1" spans="1:6">
      <c r="A6" s="9" t="s">
        <v>57</v>
      </c>
      <c r="B6" s="13"/>
      <c r="C6" s="13"/>
      <c r="D6" s="13"/>
      <c r="E6" s="140"/>
      <c r="F6" s="14"/>
    </row>
    <row r="7" ht="19.5" customHeight="1" spans="1:6">
      <c r="A7" s="9" t="s">
        <v>58</v>
      </c>
      <c r="B7" s="13">
        <v>475</v>
      </c>
      <c r="C7" s="13">
        <v>18</v>
      </c>
      <c r="D7" s="13">
        <v>770</v>
      </c>
      <c r="E7" s="140">
        <f t="shared" ref="E7:E31" si="0">D7/B7</f>
        <v>1.62105263157895</v>
      </c>
      <c r="F7" s="14">
        <v>0.478</v>
      </c>
    </row>
    <row r="8" ht="19.5" customHeight="1" spans="1:6">
      <c r="A8" s="9" t="s">
        <v>59</v>
      </c>
      <c r="B8" s="13">
        <v>14988</v>
      </c>
      <c r="C8" s="13">
        <v>10824</v>
      </c>
      <c r="D8" s="13">
        <v>14091</v>
      </c>
      <c r="E8" s="140">
        <f t="shared" si="0"/>
        <v>0.940152121697358</v>
      </c>
      <c r="F8" s="14">
        <f t="shared" ref="F8:F34" si="1">(D8-C8)/C8</f>
        <v>0.301829268292683</v>
      </c>
    </row>
    <row r="9" ht="19.5" customHeight="1" spans="1:6">
      <c r="A9" s="9" t="s">
        <v>60</v>
      </c>
      <c r="B9" s="13">
        <v>118778</v>
      </c>
      <c r="C9" s="25">
        <v>155470</v>
      </c>
      <c r="D9" s="25">
        <v>158732</v>
      </c>
      <c r="E9" s="140">
        <f t="shared" si="0"/>
        <v>1.33637542305814</v>
      </c>
      <c r="F9" s="14">
        <f t="shared" si="1"/>
        <v>0.0209815398469158</v>
      </c>
    </row>
    <row r="10" ht="19.5" customHeight="1" spans="1:6">
      <c r="A10" s="9" t="s">
        <v>61</v>
      </c>
      <c r="B10" s="13">
        <v>322</v>
      </c>
      <c r="C10" s="25">
        <v>10231</v>
      </c>
      <c r="D10" s="25">
        <v>10425</v>
      </c>
      <c r="E10" s="140">
        <f t="shared" si="0"/>
        <v>32.3757763975155</v>
      </c>
      <c r="F10" s="14">
        <f t="shared" si="1"/>
        <v>0.0189619783012413</v>
      </c>
    </row>
    <row r="11" ht="19.5" customHeight="1" spans="1:6">
      <c r="A11" s="9" t="s">
        <v>62</v>
      </c>
      <c r="B11" s="13">
        <v>2967</v>
      </c>
      <c r="C11" s="25">
        <v>3171</v>
      </c>
      <c r="D11" s="25">
        <v>4891</v>
      </c>
      <c r="E11" s="140">
        <f t="shared" si="0"/>
        <v>1.6484664644422</v>
      </c>
      <c r="F11" s="14">
        <f t="shared" si="1"/>
        <v>0.54241564175339</v>
      </c>
    </row>
    <row r="12" ht="19.5" customHeight="1" spans="1:6">
      <c r="A12" s="9" t="s">
        <v>63</v>
      </c>
      <c r="B12" s="13">
        <v>129110</v>
      </c>
      <c r="C12" s="25">
        <v>90506</v>
      </c>
      <c r="D12" s="25">
        <v>115170</v>
      </c>
      <c r="E12" s="140">
        <f t="shared" si="0"/>
        <v>0.892030051893734</v>
      </c>
      <c r="F12" s="14">
        <f t="shared" si="1"/>
        <v>0.272512319625218</v>
      </c>
    </row>
    <row r="13" ht="19.5" customHeight="1" spans="1:6">
      <c r="A13" s="9" t="s">
        <v>64</v>
      </c>
      <c r="B13" s="13">
        <v>52863</v>
      </c>
      <c r="C13" s="25">
        <v>58309</v>
      </c>
      <c r="D13" s="25">
        <v>63160</v>
      </c>
      <c r="E13" s="140">
        <f t="shared" si="0"/>
        <v>1.19478652365549</v>
      </c>
      <c r="F13" s="14">
        <f t="shared" si="1"/>
        <v>0.0831947040765576</v>
      </c>
    </row>
    <row r="14" ht="19.5" customHeight="1" spans="1:6">
      <c r="A14" s="9" t="s">
        <v>65</v>
      </c>
      <c r="B14" s="13">
        <v>10519</v>
      </c>
      <c r="C14" s="25">
        <v>12176</v>
      </c>
      <c r="D14" s="25">
        <v>12504</v>
      </c>
      <c r="E14" s="140">
        <f t="shared" si="0"/>
        <v>1.18870615077479</v>
      </c>
      <c r="F14" s="14">
        <f t="shared" si="1"/>
        <v>0.0269382391590013</v>
      </c>
    </row>
    <row r="15" ht="19.5" customHeight="1" spans="1:6">
      <c r="A15" s="9" t="s">
        <v>66</v>
      </c>
      <c r="B15" s="13">
        <v>28634</v>
      </c>
      <c r="C15" s="25">
        <v>29122</v>
      </c>
      <c r="D15" s="25">
        <v>29152</v>
      </c>
      <c r="E15" s="140">
        <f t="shared" si="0"/>
        <v>1.01809038206328</v>
      </c>
      <c r="F15" s="14">
        <f t="shared" si="1"/>
        <v>0.00103014902822608</v>
      </c>
    </row>
    <row r="16" ht="19.5" customHeight="1" spans="1:6">
      <c r="A16" s="9" t="s">
        <v>67</v>
      </c>
      <c r="B16" s="13">
        <v>81018</v>
      </c>
      <c r="C16" s="25">
        <v>77344</v>
      </c>
      <c r="D16" s="25">
        <v>86017</v>
      </c>
      <c r="E16" s="140">
        <f t="shared" si="0"/>
        <v>1.0617023377521</v>
      </c>
      <c r="F16" s="14">
        <f t="shared" si="1"/>
        <v>0.112135395117915</v>
      </c>
    </row>
    <row r="17" ht="19.5" customHeight="1" spans="1:6">
      <c r="A17" s="9" t="s">
        <v>68</v>
      </c>
      <c r="B17" s="13">
        <v>15539</v>
      </c>
      <c r="C17" s="25">
        <v>15503</v>
      </c>
      <c r="D17" s="25">
        <v>15844</v>
      </c>
      <c r="E17" s="140">
        <f t="shared" si="0"/>
        <v>1.01962803269194</v>
      </c>
      <c r="F17" s="14">
        <f t="shared" si="1"/>
        <v>0.0219957427594659</v>
      </c>
    </row>
    <row r="18" ht="19.5" customHeight="1" spans="1:6">
      <c r="A18" s="9" t="s">
        <v>69</v>
      </c>
      <c r="B18" s="13">
        <v>1696</v>
      </c>
      <c r="C18" s="25">
        <v>1871</v>
      </c>
      <c r="D18" s="25">
        <v>1412</v>
      </c>
      <c r="E18" s="140">
        <f t="shared" si="0"/>
        <v>0.832547169811321</v>
      </c>
      <c r="F18" s="14">
        <f t="shared" si="1"/>
        <v>-0.245323356493854</v>
      </c>
    </row>
    <row r="19" ht="19.5" customHeight="1" spans="1:6">
      <c r="A19" s="9" t="s">
        <v>70</v>
      </c>
      <c r="B19" s="13">
        <v>302</v>
      </c>
      <c r="C19" s="25">
        <v>269</v>
      </c>
      <c r="D19" s="25">
        <v>377</v>
      </c>
      <c r="E19" s="140">
        <f t="shared" si="0"/>
        <v>1.24834437086093</v>
      </c>
      <c r="F19" s="14">
        <f t="shared" si="1"/>
        <v>0.401486988847584</v>
      </c>
    </row>
    <row r="20" ht="19.5" customHeight="1" spans="1:6">
      <c r="A20" s="9" t="s">
        <v>71</v>
      </c>
      <c r="B20" s="13"/>
      <c r="C20" s="66"/>
      <c r="D20" s="25"/>
      <c r="E20" s="140"/>
      <c r="F20" s="14"/>
    </row>
    <row r="21" ht="19.5" customHeight="1" spans="1:6">
      <c r="A21" s="9" t="s">
        <v>72</v>
      </c>
      <c r="B21" s="13"/>
      <c r="C21" s="66"/>
      <c r="D21" s="25"/>
      <c r="E21" s="140"/>
      <c r="F21" s="14"/>
    </row>
    <row r="22" ht="19.5" customHeight="1" spans="1:6">
      <c r="A22" s="9" t="s">
        <v>73</v>
      </c>
      <c r="B22" s="13">
        <v>1684</v>
      </c>
      <c r="C22" s="25">
        <v>11354</v>
      </c>
      <c r="D22" s="25">
        <v>12971</v>
      </c>
      <c r="E22" s="140">
        <f t="shared" si="0"/>
        <v>7.70249406175772</v>
      </c>
      <c r="F22" s="14">
        <f t="shared" si="1"/>
        <v>0.142416769420469</v>
      </c>
    </row>
    <row r="23" ht="19.5" customHeight="1" spans="1:6">
      <c r="A23" s="9" t="s">
        <v>74</v>
      </c>
      <c r="B23" s="13">
        <v>10480</v>
      </c>
      <c r="C23" s="25">
        <v>16968</v>
      </c>
      <c r="D23" s="25">
        <v>17534</v>
      </c>
      <c r="E23" s="140">
        <f t="shared" si="0"/>
        <v>1.67309160305344</v>
      </c>
      <c r="F23" s="14">
        <f t="shared" si="1"/>
        <v>0.0333569071192834</v>
      </c>
    </row>
    <row r="24" ht="19.5" customHeight="1" spans="1:6">
      <c r="A24" s="9" t="s">
        <v>75</v>
      </c>
      <c r="B24" s="13">
        <v>518</v>
      </c>
      <c r="C24" s="25">
        <v>563</v>
      </c>
      <c r="D24" s="25">
        <v>571</v>
      </c>
      <c r="E24" s="140">
        <f t="shared" si="0"/>
        <v>1.1023166023166</v>
      </c>
      <c r="F24" s="14">
        <f t="shared" si="1"/>
        <v>0.0142095914742451</v>
      </c>
    </row>
    <row r="25" ht="19.5" customHeight="1" spans="1:6">
      <c r="A25" s="9" t="s">
        <v>76</v>
      </c>
      <c r="B25" s="13">
        <v>2381</v>
      </c>
      <c r="C25" s="25">
        <v>4122</v>
      </c>
      <c r="D25" s="25">
        <v>2854</v>
      </c>
      <c r="E25" s="140">
        <f t="shared" si="0"/>
        <v>1.19865602687946</v>
      </c>
      <c r="F25" s="14">
        <f t="shared" si="1"/>
        <v>-0.307617661329452</v>
      </c>
    </row>
    <row r="26" ht="19.5" customHeight="1" spans="1:6">
      <c r="A26" s="9" t="s">
        <v>77</v>
      </c>
      <c r="B26" s="13">
        <v>5700</v>
      </c>
      <c r="C26" s="66"/>
      <c r="D26" s="25"/>
      <c r="E26" s="140"/>
      <c r="F26" s="14"/>
    </row>
    <row r="27" ht="19.5" customHeight="1" spans="1:6">
      <c r="A27" s="9" t="s">
        <v>78</v>
      </c>
      <c r="B27" s="13">
        <v>20591</v>
      </c>
      <c r="C27" s="13">
        <v>264</v>
      </c>
      <c r="D27" s="13">
        <v>255</v>
      </c>
      <c r="E27" s="140">
        <f t="shared" si="0"/>
        <v>0.0123840512845418</v>
      </c>
      <c r="F27" s="14">
        <f t="shared" si="1"/>
        <v>-0.0340909090909091</v>
      </c>
    </row>
    <row r="28" ht="19.5" customHeight="1" spans="1:6">
      <c r="A28" s="9" t="s">
        <v>79</v>
      </c>
      <c r="B28" s="13">
        <v>17380</v>
      </c>
      <c r="C28" s="13">
        <v>8803</v>
      </c>
      <c r="D28" s="13">
        <v>9370</v>
      </c>
      <c r="E28" s="140">
        <f t="shared" si="0"/>
        <v>0.539125431530495</v>
      </c>
      <c r="F28" s="14">
        <f t="shared" si="1"/>
        <v>0.0644098602749063</v>
      </c>
    </row>
    <row r="29" ht="19.5" customHeight="1" spans="1:6">
      <c r="A29" s="16" t="s">
        <v>80</v>
      </c>
      <c r="B29" s="18">
        <v>61</v>
      </c>
      <c r="C29" s="18">
        <v>33</v>
      </c>
      <c r="D29" s="18">
        <v>22</v>
      </c>
      <c r="E29" s="141">
        <f t="shared" si="0"/>
        <v>0.360655737704918</v>
      </c>
      <c r="F29" s="19">
        <f t="shared" si="1"/>
        <v>-0.333333333333333</v>
      </c>
    </row>
    <row r="30" ht="19.5" customHeight="1" spans="1:6">
      <c r="A30" s="73" t="s">
        <v>81</v>
      </c>
      <c r="B30" s="34">
        <f>SUM(B5:B29)</f>
        <v>558653</v>
      </c>
      <c r="C30" s="68">
        <f>SUM(C5:C29)</f>
        <v>564556</v>
      </c>
      <c r="D30" s="62">
        <f>SUM(D5:D29)</f>
        <v>594854</v>
      </c>
      <c r="E30" s="142">
        <f t="shared" si="0"/>
        <v>1.06480051122969</v>
      </c>
      <c r="F30" s="23">
        <f t="shared" si="1"/>
        <v>0.0536669524369593</v>
      </c>
    </row>
    <row r="31" ht="19.5" customHeight="1" spans="1:6">
      <c r="A31" s="24" t="s">
        <v>82</v>
      </c>
      <c r="B31" s="13">
        <v>2670</v>
      </c>
      <c r="C31" s="66">
        <v>2670</v>
      </c>
      <c r="D31" s="13">
        <v>3115</v>
      </c>
      <c r="E31" s="142">
        <f t="shared" si="0"/>
        <v>1.16666666666667</v>
      </c>
      <c r="F31" s="23">
        <f t="shared" si="1"/>
        <v>0.166666666666667</v>
      </c>
    </row>
    <row r="32" ht="19.5" customHeight="1" spans="1:6">
      <c r="A32" s="24" t="s">
        <v>83</v>
      </c>
      <c r="B32" s="13">
        <v>6300</v>
      </c>
      <c r="C32" s="66">
        <v>24700</v>
      </c>
      <c r="D32" s="13">
        <v>12218</v>
      </c>
      <c r="E32" s="142">
        <f t="shared" ref="E32:E34" si="2">D32/B32</f>
        <v>1.93936507936508</v>
      </c>
      <c r="F32" s="23">
        <f t="shared" si="1"/>
        <v>-0.505344129554656</v>
      </c>
    </row>
    <row r="33" ht="19.5" customHeight="1" spans="1:6">
      <c r="A33" s="24" t="s">
        <v>84</v>
      </c>
      <c r="B33" s="13"/>
      <c r="C33" s="66">
        <v>6608</v>
      </c>
      <c r="D33" s="25">
        <v>6187</v>
      </c>
      <c r="E33" s="142"/>
      <c r="F33" s="23">
        <f t="shared" si="1"/>
        <v>-0.0637106537530266</v>
      </c>
    </row>
    <row r="34" ht="19.5" customHeight="1" spans="1:6">
      <c r="A34" s="40" t="s">
        <v>85</v>
      </c>
      <c r="B34" s="28">
        <f>SUM(B30:B33)</f>
        <v>567623</v>
      </c>
      <c r="C34" s="70">
        <f>SUM(C30:C33)</f>
        <v>598534</v>
      </c>
      <c r="D34" s="143">
        <f>SUM(D30:D33)</f>
        <v>616374</v>
      </c>
      <c r="E34" s="144">
        <f t="shared" si="2"/>
        <v>1.08588623082574</v>
      </c>
      <c r="F34" s="29">
        <f t="shared" si="1"/>
        <v>0.0298061597169083</v>
      </c>
    </row>
  </sheetData>
  <mergeCells count="1">
    <mergeCell ref="A2:F2"/>
  </mergeCells>
  <printOptions horizontalCentered="1"/>
  <pageMargins left="0.984251968503937" right="0.984251968503937" top="0.984251968503937" bottom="0.984251968503937" header="0.393700787401575" footer="0.393700787401575"/>
  <pageSetup paperSize="9" orientation="portrait" blackAndWhite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showZeros="0" topLeftCell="A4" workbookViewId="0">
      <selection activeCell="H14" sqref="H14"/>
    </sheetView>
  </sheetViews>
  <sheetFormatPr defaultColWidth="9" defaultRowHeight="13.5" outlineLevelCol="5"/>
  <cols>
    <col min="1" max="1" width="34.75" customWidth="1"/>
    <col min="2" max="2" width="11" customWidth="1"/>
    <col min="3" max="3" width="10.875" hidden="1" customWidth="1"/>
    <col min="4" max="5" width="11" customWidth="1"/>
    <col min="6" max="6" width="12.25" customWidth="1"/>
  </cols>
  <sheetData>
    <row r="1" s="1" customFormat="1" ht="25.5" customHeight="1" spans="1:6">
      <c r="A1" s="3" t="s">
        <v>86</v>
      </c>
      <c r="B1" s="3"/>
      <c r="C1" s="3"/>
      <c r="D1" s="3"/>
      <c r="E1" s="3"/>
      <c r="F1" s="3"/>
    </row>
    <row r="2" s="2" customFormat="1" ht="26.25" customHeight="1" spans="1:6">
      <c r="A2" s="4" t="s">
        <v>87</v>
      </c>
      <c r="B2" s="4"/>
      <c r="C2" s="4"/>
      <c r="D2" s="4"/>
      <c r="E2" s="4"/>
      <c r="F2" s="4"/>
    </row>
    <row r="3" ht="19.5" customHeight="1" spans="1:6">
      <c r="A3" s="5"/>
      <c r="B3" s="5"/>
      <c r="C3" s="5"/>
      <c r="D3" s="5"/>
      <c r="E3" s="5"/>
      <c r="F3" s="5" t="s">
        <v>3</v>
      </c>
    </row>
    <row r="4" ht="33" customHeight="1" spans="1:6">
      <c r="A4" s="6" t="s">
        <v>18</v>
      </c>
      <c r="B4" s="8" t="s">
        <v>19</v>
      </c>
      <c r="C4" s="51" t="s">
        <v>5</v>
      </c>
      <c r="D4" s="8" t="s">
        <v>20</v>
      </c>
      <c r="E4" s="8" t="s">
        <v>88</v>
      </c>
      <c r="F4" s="6" t="s">
        <v>21</v>
      </c>
    </row>
    <row r="5" ht="33" customHeight="1" spans="1:6">
      <c r="A5" s="9" t="s">
        <v>89</v>
      </c>
      <c r="B5" s="11">
        <v>4952</v>
      </c>
      <c r="C5" s="137">
        <v>758</v>
      </c>
      <c r="D5" s="11">
        <v>2094</v>
      </c>
      <c r="E5" s="117">
        <f>D5/B5</f>
        <v>0.422859450726979</v>
      </c>
      <c r="F5" s="14">
        <f>IFERROR((D5-C5)/C5,"")</f>
        <v>1.76253298153034</v>
      </c>
    </row>
    <row r="6" ht="33" customHeight="1" spans="1:6">
      <c r="A6" s="9" t="s">
        <v>90</v>
      </c>
      <c r="B6" s="13">
        <v>137</v>
      </c>
      <c r="C6" s="66">
        <v>43</v>
      </c>
      <c r="D6" s="13">
        <v>85</v>
      </c>
      <c r="E6" s="117">
        <f>D6/B6</f>
        <v>0.62043795620438</v>
      </c>
      <c r="F6" s="14">
        <f t="shared" ref="F6:F14" si="0">IFERROR((D6-C6)/C6,"")</f>
        <v>0.976744186046512</v>
      </c>
    </row>
    <row r="7" ht="33" customHeight="1" spans="1:6">
      <c r="A7" s="9" t="s">
        <v>91</v>
      </c>
      <c r="B7" s="13">
        <v>93911</v>
      </c>
      <c r="C7" s="66">
        <v>17469</v>
      </c>
      <c r="D7" s="13">
        <v>52441</v>
      </c>
      <c r="E7" s="117">
        <f t="shared" ref="E7:E12" si="1">D7/B7</f>
        <v>0.558411687661722</v>
      </c>
      <c r="F7" s="14">
        <f t="shared" si="0"/>
        <v>2.00194630488294</v>
      </c>
    </row>
    <row r="8" ht="33" customHeight="1" spans="1:6">
      <c r="A8" s="9" t="s">
        <v>92</v>
      </c>
      <c r="B8" s="13">
        <v>300</v>
      </c>
      <c r="C8" s="66">
        <v>573</v>
      </c>
      <c r="D8" s="13">
        <v>489</v>
      </c>
      <c r="E8" s="117">
        <f t="shared" si="1"/>
        <v>1.63</v>
      </c>
      <c r="F8" s="14">
        <f t="shared" si="0"/>
        <v>-0.146596858638743</v>
      </c>
    </row>
    <row r="9" ht="33" customHeight="1" spans="1:6">
      <c r="A9" s="9" t="s">
        <v>93</v>
      </c>
      <c r="B9" s="13">
        <v>3280</v>
      </c>
      <c r="C9" s="66">
        <v>393</v>
      </c>
      <c r="D9" s="13">
        <v>7921</v>
      </c>
      <c r="E9" s="117">
        <f t="shared" si="1"/>
        <v>2.41493902439024</v>
      </c>
      <c r="F9" s="14">
        <f t="shared" si="0"/>
        <v>19.1552162849873</v>
      </c>
    </row>
    <row r="10" ht="33" customHeight="1" spans="1:6">
      <c r="A10" s="9" t="s">
        <v>94</v>
      </c>
      <c r="B10" s="13">
        <v>200</v>
      </c>
      <c r="C10" s="66"/>
      <c r="D10" s="13"/>
      <c r="E10" s="117">
        <f t="shared" si="1"/>
        <v>0</v>
      </c>
      <c r="F10" s="14" t="str">
        <f t="shared" si="0"/>
        <v/>
      </c>
    </row>
    <row r="11" ht="33" customHeight="1" spans="1:6">
      <c r="A11" s="9" t="s">
        <v>95</v>
      </c>
      <c r="B11" s="13">
        <v>20</v>
      </c>
      <c r="C11" s="66">
        <v>42</v>
      </c>
      <c r="D11" s="13">
        <v>32</v>
      </c>
      <c r="E11" s="117">
        <f t="shared" si="1"/>
        <v>1.6</v>
      </c>
      <c r="F11" s="14">
        <f t="shared" si="0"/>
        <v>-0.238095238095238</v>
      </c>
    </row>
    <row r="12" ht="33" customHeight="1" spans="1:6">
      <c r="A12" s="9" t="s">
        <v>96</v>
      </c>
      <c r="B12" s="13">
        <v>1000</v>
      </c>
      <c r="C12" s="66"/>
      <c r="D12" s="13"/>
      <c r="E12" s="117">
        <f t="shared" si="1"/>
        <v>0</v>
      </c>
      <c r="F12" s="14" t="str">
        <f t="shared" si="0"/>
        <v/>
      </c>
    </row>
    <row r="13" ht="33" customHeight="1" spans="1:6">
      <c r="A13" s="16"/>
      <c r="B13" s="18"/>
      <c r="C13" s="138"/>
      <c r="D13" s="18"/>
      <c r="E13" s="120"/>
      <c r="F13" s="37"/>
    </row>
    <row r="14" ht="33" customHeight="1" spans="1:6">
      <c r="A14" s="20" t="s">
        <v>46</v>
      </c>
      <c r="B14" s="22">
        <f>SUM(B5:B13)</f>
        <v>103800</v>
      </c>
      <c r="C14" s="139">
        <f>SUM(C5:C13)</f>
        <v>19278</v>
      </c>
      <c r="D14" s="22">
        <f>SUM(D5:D13)</f>
        <v>63062</v>
      </c>
      <c r="E14" s="123">
        <f>D14/B14</f>
        <v>0.607533718689788</v>
      </c>
      <c r="F14" s="23">
        <f t="shared" si="0"/>
        <v>2.27118995746447</v>
      </c>
    </row>
    <row r="15" ht="33" customHeight="1" spans="1:6">
      <c r="A15" s="24" t="s">
        <v>47</v>
      </c>
      <c r="B15" s="25">
        <v>1917</v>
      </c>
      <c r="C15" s="66">
        <v>11817</v>
      </c>
      <c r="D15" s="25">
        <v>72977</v>
      </c>
      <c r="E15" s="123">
        <f>D15/B15</f>
        <v>38.0683359415754</v>
      </c>
      <c r="F15" s="23">
        <f t="shared" ref="F15:F18" si="2">IFERROR((D15-C15)/C15,"")</f>
        <v>5.17559448252518</v>
      </c>
    </row>
    <row r="16" ht="33" customHeight="1" spans="1:6">
      <c r="A16" s="24" t="s">
        <v>97</v>
      </c>
      <c r="B16" s="13">
        <v>19647</v>
      </c>
      <c r="C16" s="66">
        <v>353</v>
      </c>
      <c r="D16" s="25">
        <f>19318+620</f>
        <v>19938</v>
      </c>
      <c r="E16" s="123">
        <f>D16/B16</f>
        <v>1.01481142159108</v>
      </c>
      <c r="F16" s="23">
        <f t="shared" si="2"/>
        <v>55.4815864022663</v>
      </c>
    </row>
    <row r="17" ht="33" customHeight="1" spans="1:6">
      <c r="A17" s="24" t="s">
        <v>50</v>
      </c>
      <c r="B17" s="13"/>
      <c r="C17" s="66">
        <v>129100</v>
      </c>
      <c r="D17" s="25">
        <v>152000</v>
      </c>
      <c r="E17" s="123"/>
      <c r="F17" s="23">
        <f t="shared" si="2"/>
        <v>0.177381874515879</v>
      </c>
    </row>
    <row r="18" ht="33" customHeight="1" spans="1:6">
      <c r="A18" s="40" t="s">
        <v>52</v>
      </c>
      <c r="B18" s="28">
        <f>SUM(B14:B17)</f>
        <v>125364</v>
      </c>
      <c r="C18" s="70">
        <f>SUM(C14:C17)</f>
        <v>160548</v>
      </c>
      <c r="D18" s="28">
        <f>SUM(D14:D17)</f>
        <v>307977</v>
      </c>
      <c r="E18" s="126">
        <f>D18/B18</f>
        <v>2.45666219967455</v>
      </c>
      <c r="F18" s="127">
        <f t="shared" si="2"/>
        <v>0.918286120038867</v>
      </c>
    </row>
  </sheetData>
  <mergeCells count="1">
    <mergeCell ref="A2:F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showZeros="0" topLeftCell="A16" workbookViewId="0">
      <selection activeCell="I23" sqref="I23"/>
    </sheetView>
  </sheetViews>
  <sheetFormatPr defaultColWidth="9" defaultRowHeight="13.5" outlineLevelCol="5"/>
  <cols>
    <col min="1" max="1" width="37.5" customWidth="1"/>
    <col min="2" max="2" width="9" customWidth="1"/>
    <col min="3" max="3" width="10.125" hidden="1" customWidth="1"/>
    <col min="4" max="4" width="9.625" customWidth="1"/>
    <col min="5" max="5" width="10.375" customWidth="1"/>
    <col min="6" max="6" width="11.25" customWidth="1"/>
    <col min="7" max="7" width="6.5" customWidth="1"/>
  </cols>
  <sheetData>
    <row r="1" s="1" customFormat="1" ht="25.5" customHeight="1" spans="1:6">
      <c r="A1" s="3" t="s">
        <v>98</v>
      </c>
      <c r="B1" s="3"/>
      <c r="C1" s="3"/>
      <c r="D1" s="3"/>
      <c r="E1" s="3"/>
      <c r="F1" s="3"/>
    </row>
    <row r="2" s="2" customFormat="1" ht="26.25" customHeight="1" spans="1:6">
      <c r="A2" s="4" t="s">
        <v>99</v>
      </c>
      <c r="B2" s="4"/>
      <c r="C2" s="4"/>
      <c r="D2" s="4"/>
      <c r="E2" s="4"/>
      <c r="F2" s="4"/>
    </row>
    <row r="3" ht="19.5" customHeight="1" spans="1:6">
      <c r="A3" s="129"/>
      <c r="B3" s="129"/>
      <c r="C3" s="129"/>
      <c r="D3" s="129"/>
      <c r="E3" s="129"/>
      <c r="F3" s="129" t="s">
        <v>3</v>
      </c>
    </row>
    <row r="4" ht="24" customHeight="1" spans="1:6">
      <c r="A4" s="6" t="s">
        <v>18</v>
      </c>
      <c r="B4" s="8" t="s">
        <v>19</v>
      </c>
      <c r="C4" s="7" t="s">
        <v>5</v>
      </c>
      <c r="D4" s="8" t="s">
        <v>20</v>
      </c>
      <c r="E4" s="8" t="s">
        <v>88</v>
      </c>
      <c r="F4" s="6" t="s">
        <v>21</v>
      </c>
    </row>
    <row r="5" ht="24" customHeight="1" spans="1:6">
      <c r="A5" s="9" t="s">
        <v>100</v>
      </c>
      <c r="B5" s="53">
        <f>B6</f>
        <v>90</v>
      </c>
      <c r="C5" s="52">
        <f>C6</f>
        <v>63</v>
      </c>
      <c r="D5" s="130">
        <f t="shared" ref="D5" si="0">D6</f>
        <v>60</v>
      </c>
      <c r="E5" s="131">
        <f>D5/B5</f>
        <v>0.666666666666667</v>
      </c>
      <c r="F5" s="132">
        <f>(D5-C5)/C5</f>
        <v>-0.0476190476190476</v>
      </c>
    </row>
    <row r="6" ht="24" customHeight="1" spans="1:6">
      <c r="A6" s="9" t="s">
        <v>101</v>
      </c>
      <c r="B6" s="25">
        <v>90</v>
      </c>
      <c r="C6" s="54">
        <v>63</v>
      </c>
      <c r="D6" s="63">
        <v>60</v>
      </c>
      <c r="E6" s="131">
        <f>D6/B6</f>
        <v>0.666666666666667</v>
      </c>
      <c r="F6" s="132">
        <f t="shared" ref="F6:F32" si="1">(D6-C6)/C6</f>
        <v>-0.0476190476190476</v>
      </c>
    </row>
    <row r="7" ht="24" customHeight="1" spans="1:6">
      <c r="A7" s="9" t="s">
        <v>102</v>
      </c>
      <c r="B7" s="56">
        <f>SUM(B8:B14)</f>
        <v>41859</v>
      </c>
      <c r="C7" s="55">
        <f>SUM(C8:C14)</f>
        <v>12715</v>
      </c>
      <c r="D7" s="133">
        <f>SUM(D8:D14)</f>
        <v>33779</v>
      </c>
      <c r="E7" s="131">
        <f>D7/B7</f>
        <v>0.80697102176354</v>
      </c>
      <c r="F7" s="132">
        <f t="shared" si="1"/>
        <v>1.65662603224538</v>
      </c>
    </row>
    <row r="8" ht="24" customHeight="1" spans="1:6">
      <c r="A8" s="9" t="s">
        <v>103</v>
      </c>
      <c r="B8" s="25">
        <v>39022</v>
      </c>
      <c r="C8" s="54">
        <v>12535</v>
      </c>
      <c r="D8" s="63">
        <v>24004</v>
      </c>
      <c r="E8" s="131">
        <f>D8/B8</f>
        <v>0.615140177335862</v>
      </c>
      <c r="F8" s="132">
        <f t="shared" si="1"/>
        <v>0.914958117271639</v>
      </c>
    </row>
    <row r="9" ht="24" customHeight="1" spans="1:6">
      <c r="A9" s="9" t="s">
        <v>104</v>
      </c>
      <c r="B9" s="25">
        <v>1500</v>
      </c>
      <c r="C9" s="54"/>
      <c r="D9" s="63"/>
      <c r="E9" s="131">
        <f t="shared" ref="E9:E32" si="2">D9/B9</f>
        <v>0</v>
      </c>
      <c r="F9" s="132"/>
    </row>
    <row r="10" ht="24" customHeight="1" spans="1:6">
      <c r="A10" s="9" t="s">
        <v>105</v>
      </c>
      <c r="B10" s="25">
        <v>137</v>
      </c>
      <c r="C10" s="54">
        <v>133</v>
      </c>
      <c r="D10" s="63"/>
      <c r="E10" s="131">
        <f t="shared" si="2"/>
        <v>0</v>
      </c>
      <c r="F10" s="132">
        <f t="shared" si="1"/>
        <v>-1</v>
      </c>
    </row>
    <row r="11" ht="24" customHeight="1" spans="1:6">
      <c r="A11" s="9" t="s">
        <v>106</v>
      </c>
      <c r="B11" s="25">
        <v>1000</v>
      </c>
      <c r="C11" s="54">
        <v>47</v>
      </c>
      <c r="D11" s="63">
        <v>30</v>
      </c>
      <c r="E11" s="131">
        <f t="shared" si="2"/>
        <v>0.03</v>
      </c>
      <c r="F11" s="132">
        <f t="shared" si="1"/>
        <v>-0.361702127659574</v>
      </c>
    </row>
    <row r="12" ht="24" customHeight="1" spans="1:6">
      <c r="A12" s="9" t="s">
        <v>107</v>
      </c>
      <c r="B12" s="25">
        <v>200</v>
      </c>
      <c r="C12" s="54"/>
      <c r="D12" s="63"/>
      <c r="E12" s="131">
        <f t="shared" si="2"/>
        <v>0</v>
      </c>
      <c r="F12" s="132"/>
    </row>
    <row r="13" ht="24" customHeight="1" spans="1:6">
      <c r="A13" s="9" t="s">
        <v>108</v>
      </c>
      <c r="B13" s="25"/>
      <c r="C13" s="54"/>
      <c r="D13" s="63"/>
      <c r="E13" s="131"/>
      <c r="F13" s="132"/>
    </row>
    <row r="14" ht="24" customHeight="1" spans="1:6">
      <c r="A14" s="9" t="s">
        <v>109</v>
      </c>
      <c r="B14" s="25"/>
      <c r="C14" s="54"/>
      <c r="D14" s="63">
        <v>9745</v>
      </c>
      <c r="E14" s="131"/>
      <c r="F14" s="132"/>
    </row>
    <row r="15" ht="24" customHeight="1" spans="1:6">
      <c r="A15" s="9" t="s">
        <v>110</v>
      </c>
      <c r="B15" s="56">
        <f t="shared" ref="B15:B19" si="3">B16</f>
        <v>1</v>
      </c>
      <c r="C15" s="55">
        <f t="shared" ref="C15:C19" si="4">C16</f>
        <v>1</v>
      </c>
      <c r="D15" s="133">
        <f t="shared" ref="D15" si="5">D16</f>
        <v>1</v>
      </c>
      <c r="E15" s="131">
        <f t="shared" si="2"/>
        <v>1</v>
      </c>
      <c r="F15" s="132">
        <f t="shared" si="1"/>
        <v>0</v>
      </c>
    </row>
    <row r="16" ht="24" customHeight="1" spans="1:6">
      <c r="A16" s="9" t="s">
        <v>111</v>
      </c>
      <c r="B16" s="25">
        <v>1</v>
      </c>
      <c r="C16" s="55">
        <v>1</v>
      </c>
      <c r="D16" s="133">
        <v>1</v>
      </c>
      <c r="E16" s="131">
        <f t="shared" si="2"/>
        <v>1</v>
      </c>
      <c r="F16" s="132">
        <f t="shared" si="1"/>
        <v>0</v>
      </c>
    </row>
    <row r="17" ht="24" customHeight="1" spans="1:6">
      <c r="A17" s="9" t="s">
        <v>112</v>
      </c>
      <c r="B17" s="56">
        <f t="shared" si="3"/>
        <v>10000</v>
      </c>
      <c r="C17" s="55">
        <f t="shared" si="4"/>
        <v>25</v>
      </c>
      <c r="D17" s="133">
        <f>D18</f>
        <v>0</v>
      </c>
      <c r="E17" s="131">
        <f t="shared" si="2"/>
        <v>0</v>
      </c>
      <c r="F17" s="132">
        <f t="shared" si="1"/>
        <v>-1</v>
      </c>
    </row>
    <row r="18" ht="24" customHeight="1" spans="1:6">
      <c r="A18" s="9" t="s">
        <v>109</v>
      </c>
      <c r="B18" s="25">
        <v>10000</v>
      </c>
      <c r="C18" s="55">
        <v>25</v>
      </c>
      <c r="D18" s="133"/>
      <c r="E18" s="131">
        <f t="shared" si="2"/>
        <v>0</v>
      </c>
      <c r="F18" s="132">
        <f t="shared" si="1"/>
        <v>-1</v>
      </c>
    </row>
    <row r="19" ht="24" customHeight="1" spans="1:6">
      <c r="A19" s="9" t="s">
        <v>113</v>
      </c>
      <c r="B19" s="25">
        <f t="shared" si="3"/>
        <v>1221</v>
      </c>
      <c r="C19" s="55">
        <f t="shared" si="4"/>
        <v>0</v>
      </c>
      <c r="D19" s="25">
        <f>D20</f>
        <v>8622</v>
      </c>
      <c r="E19" s="131">
        <f t="shared" si="2"/>
        <v>7.06142506142506</v>
      </c>
      <c r="F19" s="132"/>
    </row>
    <row r="20" ht="24" customHeight="1" spans="1:6">
      <c r="A20" s="9" t="s">
        <v>114</v>
      </c>
      <c r="B20" s="25">
        <v>1221</v>
      </c>
      <c r="C20" s="55"/>
      <c r="D20" s="63">
        <v>8622</v>
      </c>
      <c r="E20" s="131">
        <f t="shared" si="2"/>
        <v>7.06142506142506</v>
      </c>
      <c r="F20" s="132"/>
    </row>
    <row r="21" ht="24" customHeight="1" spans="1:6">
      <c r="A21" s="9" t="s">
        <v>115</v>
      </c>
      <c r="B21" s="56">
        <f>SUM(B22:B25)</f>
        <v>10572</v>
      </c>
      <c r="C21" s="55">
        <f>SUM(C22:C25)</f>
        <v>62953</v>
      </c>
      <c r="D21" s="56">
        <f>SUM(D22:D25)</f>
        <v>108982</v>
      </c>
      <c r="E21" s="131">
        <f t="shared" si="2"/>
        <v>10.3085508891411</v>
      </c>
      <c r="F21" s="132">
        <f t="shared" si="1"/>
        <v>0.731164519562213</v>
      </c>
    </row>
    <row r="22" ht="27" customHeight="1" spans="1:6">
      <c r="A22" s="57" t="s">
        <v>116</v>
      </c>
      <c r="B22" s="25">
        <v>9647</v>
      </c>
      <c r="C22" s="54">
        <v>62328</v>
      </c>
      <c r="D22" s="63">
        <v>103579</v>
      </c>
      <c r="E22" s="131">
        <f t="shared" si="2"/>
        <v>10.7369130299575</v>
      </c>
      <c r="F22" s="132">
        <f t="shared" si="1"/>
        <v>0.661837376460018</v>
      </c>
    </row>
    <row r="23" ht="24" customHeight="1" spans="1:6">
      <c r="A23" s="9" t="s">
        <v>117</v>
      </c>
      <c r="B23" s="25">
        <v>625</v>
      </c>
      <c r="C23" s="54">
        <v>31</v>
      </c>
      <c r="D23" s="63">
        <v>23</v>
      </c>
      <c r="E23" s="131">
        <f t="shared" si="2"/>
        <v>0.0368</v>
      </c>
      <c r="F23" s="132">
        <f t="shared" si="1"/>
        <v>-0.258064516129032</v>
      </c>
    </row>
    <row r="24" ht="24" customHeight="1" spans="1:6">
      <c r="A24" s="9" t="s">
        <v>118</v>
      </c>
      <c r="B24" s="25">
        <v>300</v>
      </c>
      <c r="C24" s="54">
        <v>594</v>
      </c>
      <c r="D24" s="63">
        <v>3772</v>
      </c>
      <c r="E24" s="131">
        <f t="shared" si="2"/>
        <v>12.5733333333333</v>
      </c>
      <c r="F24" s="132">
        <f t="shared" si="1"/>
        <v>5.35016835016835</v>
      </c>
    </row>
    <row r="25" ht="24" customHeight="1" spans="1:6">
      <c r="A25" s="9" t="s">
        <v>119</v>
      </c>
      <c r="B25" s="25"/>
      <c r="C25" s="54"/>
      <c r="D25" s="63">
        <v>1608</v>
      </c>
      <c r="E25" s="131"/>
      <c r="F25" s="132"/>
    </row>
    <row r="26" ht="24" customHeight="1" spans="1:6">
      <c r="A26" s="9" t="s">
        <v>120</v>
      </c>
      <c r="B26" s="25">
        <v>19310</v>
      </c>
      <c r="C26" s="54">
        <v>15104</v>
      </c>
      <c r="D26" s="63">
        <v>17752</v>
      </c>
      <c r="E26" s="131">
        <f t="shared" si="2"/>
        <v>0.919316416364578</v>
      </c>
      <c r="F26" s="132">
        <f t="shared" si="1"/>
        <v>0.175317796610169</v>
      </c>
    </row>
    <row r="27" ht="24" customHeight="1" spans="1:6">
      <c r="A27" s="58" t="s">
        <v>121</v>
      </c>
      <c r="B27" s="60">
        <v>161</v>
      </c>
      <c r="C27" s="59">
        <v>110</v>
      </c>
      <c r="D27" s="134">
        <v>128</v>
      </c>
      <c r="E27" s="135">
        <f t="shared" si="2"/>
        <v>0.795031055900621</v>
      </c>
      <c r="F27" s="136">
        <f t="shared" si="1"/>
        <v>0.163636363636364</v>
      </c>
    </row>
    <row r="28" ht="24" customHeight="1" spans="1:6">
      <c r="A28" s="20" t="s">
        <v>122</v>
      </c>
      <c r="B28" s="62">
        <f>B5+B7+B15+B17+B21+B19+B26+B27</f>
        <v>83214</v>
      </c>
      <c r="C28" s="62">
        <f>C5+C7+C15+C17+C21+C19+C26+C27</f>
        <v>90971</v>
      </c>
      <c r="D28" s="62">
        <f>D5+D7+D15+D17+D21+D19+D26+D27</f>
        <v>169324</v>
      </c>
      <c r="E28" s="123">
        <f t="shared" si="2"/>
        <v>2.03480183622948</v>
      </c>
      <c r="F28" s="23">
        <f t="shared" si="1"/>
        <v>0.861296457112706</v>
      </c>
    </row>
    <row r="29" ht="24" customHeight="1" spans="1:6">
      <c r="A29" s="24" t="s">
        <v>83</v>
      </c>
      <c r="B29" s="25">
        <v>32150</v>
      </c>
      <c r="C29" s="66">
        <v>49930</v>
      </c>
      <c r="D29" s="63">
        <v>29970</v>
      </c>
      <c r="E29" s="123">
        <f t="shared" si="2"/>
        <v>0.932192846034215</v>
      </c>
      <c r="F29" s="23">
        <f t="shared" si="1"/>
        <v>-0.39975966352894</v>
      </c>
    </row>
    <row r="30" ht="24" customHeight="1" spans="1:6">
      <c r="A30" s="24" t="s">
        <v>123</v>
      </c>
      <c r="B30" s="25">
        <v>10000</v>
      </c>
      <c r="C30" s="66"/>
      <c r="D30" s="56">
        <v>24052</v>
      </c>
      <c r="E30" s="123">
        <f t="shared" si="2"/>
        <v>2.4052</v>
      </c>
      <c r="F30" s="23"/>
    </row>
    <row r="31" ht="24" customHeight="1" spans="1:6">
      <c r="A31" s="24" t="s">
        <v>124</v>
      </c>
      <c r="B31" s="13"/>
      <c r="C31" s="66">
        <v>19647</v>
      </c>
      <c r="D31" s="56">
        <v>84631</v>
      </c>
      <c r="E31" s="123"/>
      <c r="F31" s="23">
        <f t="shared" si="1"/>
        <v>3.30757876520588</v>
      </c>
    </row>
    <row r="32" spans="1:6">
      <c r="A32" s="40" t="s">
        <v>85</v>
      </c>
      <c r="B32" s="28">
        <f>SUM(B28:B31)</f>
        <v>125364</v>
      </c>
      <c r="C32" s="65">
        <f>SUM(C28:C31)</f>
        <v>160548</v>
      </c>
      <c r="D32" s="124">
        <f>SUM(D28:D31)</f>
        <v>307977</v>
      </c>
      <c r="E32" s="126">
        <f t="shared" si="2"/>
        <v>2.45666219967455</v>
      </c>
      <c r="F32" s="127">
        <f t="shared" si="1"/>
        <v>0.918286120038867</v>
      </c>
    </row>
    <row r="36" spans="4:4">
      <c r="D36">
        <f>政府性基金收入完成!D18-D32</f>
        <v>0</v>
      </c>
    </row>
  </sheetData>
  <mergeCells count="1">
    <mergeCell ref="A2:F2"/>
  </mergeCells>
  <printOptions horizontalCentered="1"/>
  <pageMargins left="0.865972222222222" right="0.865972222222222" top="0.904861111111111" bottom="0.984027777777778" header="0.393055555555556" footer="0.393055555555556"/>
  <pageSetup paperSize="9" scale="86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H9" sqref="H9"/>
    </sheetView>
  </sheetViews>
  <sheetFormatPr defaultColWidth="9" defaultRowHeight="13.5" outlineLevelCol="5"/>
  <cols>
    <col min="1" max="1" width="29.375" customWidth="1"/>
    <col min="2" max="2" width="10.75" customWidth="1"/>
    <col min="3" max="3" width="11.625" hidden="1" customWidth="1"/>
    <col min="4" max="5" width="10.75" customWidth="1"/>
    <col min="6" max="6" width="13.75" customWidth="1"/>
  </cols>
  <sheetData>
    <row r="1" s="1" customFormat="1" ht="25.5" customHeight="1" spans="1:6">
      <c r="A1" s="3" t="s">
        <v>125</v>
      </c>
      <c r="B1" s="3"/>
      <c r="C1" s="3"/>
      <c r="D1" s="3"/>
      <c r="E1" s="3"/>
      <c r="F1" s="3"/>
    </row>
    <row r="2" s="2" customFormat="1" ht="33.95" customHeight="1" spans="1:6">
      <c r="A2" s="4" t="s">
        <v>126</v>
      </c>
      <c r="B2" s="4"/>
      <c r="C2" s="4"/>
      <c r="D2" s="4"/>
      <c r="E2" s="4"/>
      <c r="F2" s="4"/>
    </row>
    <row r="3" ht="27.95" customHeight="1" spans="1:6">
      <c r="A3" s="5"/>
      <c r="B3" s="5"/>
      <c r="C3" s="5"/>
      <c r="D3" s="5"/>
      <c r="E3" s="5"/>
      <c r="F3" s="5" t="s">
        <v>3</v>
      </c>
    </row>
    <row r="4" ht="27" customHeight="1" spans="1:6">
      <c r="A4" s="6" t="s">
        <v>18</v>
      </c>
      <c r="B4" s="8" t="s">
        <v>19</v>
      </c>
      <c r="C4" s="7" t="s">
        <v>5</v>
      </c>
      <c r="D4" s="8" t="s">
        <v>20</v>
      </c>
      <c r="E4" s="8" t="s">
        <v>88</v>
      </c>
      <c r="F4" s="6" t="s">
        <v>21</v>
      </c>
    </row>
    <row r="5" ht="27" customHeight="1" spans="1:6">
      <c r="A5" s="9" t="s">
        <v>127</v>
      </c>
      <c r="B5" s="113"/>
      <c r="C5" s="114"/>
      <c r="D5" s="11"/>
      <c r="E5" s="13"/>
      <c r="F5" s="12"/>
    </row>
    <row r="6" ht="27" customHeight="1" spans="1:6">
      <c r="A6" s="9" t="s">
        <v>128</v>
      </c>
      <c r="B6" s="115"/>
      <c r="C6" s="116"/>
      <c r="D6" s="13"/>
      <c r="E6" s="13"/>
      <c r="F6" s="12"/>
    </row>
    <row r="7" ht="27" customHeight="1" spans="1:6">
      <c r="A7" s="9" t="s">
        <v>129</v>
      </c>
      <c r="B7" s="115"/>
      <c r="C7" s="116"/>
      <c r="D7" s="13"/>
      <c r="E7" s="13"/>
      <c r="F7" s="12"/>
    </row>
    <row r="8" ht="27" customHeight="1" spans="1:6">
      <c r="A8" s="9" t="s">
        <v>130</v>
      </c>
      <c r="B8" s="115"/>
      <c r="C8" s="116"/>
      <c r="D8" s="13"/>
      <c r="E8" s="13"/>
      <c r="F8" s="12"/>
    </row>
    <row r="9" ht="27" customHeight="1" spans="1:6">
      <c r="A9" s="9" t="s">
        <v>131</v>
      </c>
      <c r="B9" s="115">
        <v>300</v>
      </c>
      <c r="C9" s="116">
        <v>139</v>
      </c>
      <c r="D9" s="13">
        <v>117</v>
      </c>
      <c r="E9" s="117">
        <f>D9/B9</f>
        <v>0.39</v>
      </c>
      <c r="F9" s="14">
        <f>(D9-C9)/C9</f>
        <v>-0.158273381294964</v>
      </c>
    </row>
    <row r="10" ht="27" customHeight="1" spans="1:6">
      <c r="A10" s="16"/>
      <c r="B10" s="118"/>
      <c r="C10" s="119"/>
      <c r="D10" s="18"/>
      <c r="E10" s="120"/>
      <c r="F10" s="19"/>
    </row>
    <row r="11" ht="27" customHeight="1" spans="1:6">
      <c r="A11" s="20" t="s">
        <v>46</v>
      </c>
      <c r="B11" s="121">
        <f>SUM(B5:B10)</f>
        <v>300</v>
      </c>
      <c r="C11" s="121">
        <f t="shared" ref="C11:D11" si="0">SUM(C5:C10)</f>
        <v>139</v>
      </c>
      <c r="D11" s="121">
        <f t="shared" si="0"/>
        <v>117</v>
      </c>
      <c r="E11" s="123">
        <f>D11/B11</f>
        <v>0.39</v>
      </c>
      <c r="F11" s="23">
        <f>(D11-C11)/C11</f>
        <v>-0.158273381294964</v>
      </c>
    </row>
    <row r="12" ht="27" customHeight="1" spans="1:6">
      <c r="A12" s="24" t="s">
        <v>47</v>
      </c>
      <c r="B12" s="115">
        <v>13</v>
      </c>
      <c r="C12" s="116">
        <v>13</v>
      </c>
      <c r="D12" s="25">
        <v>13</v>
      </c>
      <c r="E12" s="123">
        <f t="shared" ref="E12:E14" si="1">D12/B12</f>
        <v>1</v>
      </c>
      <c r="F12" s="23">
        <f t="shared" ref="F12:F14" si="2">(D12-C12)/C12</f>
        <v>0</v>
      </c>
    </row>
    <row r="13" ht="27" customHeight="1" spans="1:6">
      <c r="A13" s="24" t="s">
        <v>97</v>
      </c>
      <c r="B13" s="115"/>
      <c r="C13" s="116"/>
      <c r="D13" s="13"/>
      <c r="E13" s="123"/>
      <c r="F13" s="23"/>
    </row>
    <row r="14" ht="27" customHeight="1" spans="1:6">
      <c r="A14" s="40" t="s">
        <v>52</v>
      </c>
      <c r="B14" s="124">
        <f>B11+B12+B13</f>
        <v>313</v>
      </c>
      <c r="C14" s="124">
        <f t="shared" ref="C14:D14" si="3">C11+C12+C13</f>
        <v>152</v>
      </c>
      <c r="D14" s="124">
        <f t="shared" si="3"/>
        <v>130</v>
      </c>
      <c r="E14" s="126">
        <f t="shared" si="1"/>
        <v>0.415335463258786</v>
      </c>
      <c r="F14" s="127">
        <f t="shared" si="2"/>
        <v>-0.144736842105263</v>
      </c>
    </row>
  </sheetData>
  <mergeCells count="1">
    <mergeCell ref="A2:F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C1" sqref="C1"/>
    </sheetView>
  </sheetViews>
  <sheetFormatPr defaultColWidth="9" defaultRowHeight="13.5" outlineLevelCol="5"/>
  <cols>
    <col min="1" max="1" width="34.125" customWidth="1"/>
    <col min="2" max="2" width="10.75" customWidth="1"/>
    <col min="3" max="3" width="11.125" hidden="1" customWidth="1"/>
    <col min="4" max="5" width="10.75" customWidth="1"/>
    <col min="6" max="6" width="12" customWidth="1"/>
  </cols>
  <sheetData>
    <row r="1" s="1" customFormat="1" ht="25.5" customHeight="1" spans="1:6">
      <c r="A1" s="3" t="s">
        <v>132</v>
      </c>
      <c r="B1" s="3"/>
      <c r="C1" s="3"/>
      <c r="D1" s="3"/>
      <c r="E1" s="3"/>
      <c r="F1" s="3"/>
    </row>
    <row r="2" s="2" customFormat="1" ht="32.1" customHeight="1" spans="1:6">
      <c r="A2" s="4" t="s">
        <v>133</v>
      </c>
      <c r="B2" s="4"/>
      <c r="C2" s="4"/>
      <c r="D2" s="4"/>
      <c r="E2" s="4"/>
      <c r="F2" s="4"/>
    </row>
    <row r="3" ht="23.1" customHeight="1" spans="1:6">
      <c r="A3" s="5"/>
      <c r="B3" s="5"/>
      <c r="C3" s="5"/>
      <c r="D3" s="5"/>
      <c r="E3" s="5"/>
      <c r="F3" s="5" t="s">
        <v>3</v>
      </c>
    </row>
    <row r="4" ht="36" customHeight="1" spans="1:6">
      <c r="A4" s="6" t="s">
        <v>18</v>
      </c>
      <c r="B4" s="8" t="s">
        <v>19</v>
      </c>
      <c r="C4" s="7" t="s">
        <v>5</v>
      </c>
      <c r="D4" s="8" t="s">
        <v>20</v>
      </c>
      <c r="E4" s="8" t="s">
        <v>88</v>
      </c>
      <c r="F4" s="6" t="s">
        <v>21</v>
      </c>
    </row>
    <row r="5" ht="36" customHeight="1" spans="1:6">
      <c r="A5" s="9" t="s">
        <v>134</v>
      </c>
      <c r="B5" s="113">
        <v>13</v>
      </c>
      <c r="C5" s="114">
        <v>13</v>
      </c>
      <c r="D5" s="11">
        <v>13</v>
      </c>
      <c r="E5" s="117">
        <f>D5/B5</f>
        <v>1</v>
      </c>
      <c r="F5" s="14">
        <f>(D5-C5)/C5</f>
        <v>0</v>
      </c>
    </row>
    <row r="6" ht="36" customHeight="1" spans="1:6">
      <c r="A6" s="9" t="s">
        <v>135</v>
      </c>
      <c r="B6" s="115"/>
      <c r="C6" s="116"/>
      <c r="D6" s="13"/>
      <c r="E6" s="117"/>
      <c r="F6" s="14"/>
    </row>
    <row r="7" ht="36" customHeight="1" spans="1:6">
      <c r="A7" s="9" t="s">
        <v>136</v>
      </c>
      <c r="B7" s="115"/>
      <c r="C7" s="116"/>
      <c r="D7" s="13"/>
      <c r="E7" s="117"/>
      <c r="F7" s="14"/>
    </row>
    <row r="8" ht="36" customHeight="1" spans="1:6">
      <c r="A8" s="9" t="s">
        <v>137</v>
      </c>
      <c r="B8" s="115"/>
      <c r="C8" s="116"/>
      <c r="D8" s="13"/>
      <c r="E8" s="117"/>
      <c r="F8" s="14"/>
    </row>
    <row r="9" ht="36" customHeight="1" spans="1:6">
      <c r="A9" s="16"/>
      <c r="B9" s="118"/>
      <c r="C9" s="119"/>
      <c r="D9" s="18"/>
      <c r="E9" s="120"/>
      <c r="F9" s="37"/>
    </row>
    <row r="10" ht="36" customHeight="1" spans="1:6">
      <c r="A10" s="20" t="s">
        <v>122</v>
      </c>
      <c r="B10" s="121">
        <f>SUM(B5:B9)</f>
        <v>13</v>
      </c>
      <c r="C10" s="21">
        <f>SUM(C5:C9)</f>
        <v>13</v>
      </c>
      <c r="D10" s="122">
        <f>SUM(D5:D9)</f>
        <v>13</v>
      </c>
      <c r="E10" s="123">
        <f>D10/B10</f>
        <v>1</v>
      </c>
      <c r="F10" s="23">
        <f>(D10-C10)/C10</f>
        <v>0</v>
      </c>
    </row>
    <row r="11" ht="36" customHeight="1" spans="1:6">
      <c r="A11" s="24" t="s">
        <v>138</v>
      </c>
      <c r="B11" s="115">
        <v>300</v>
      </c>
      <c r="C11" s="116">
        <v>139</v>
      </c>
      <c r="D11" s="13">
        <v>117</v>
      </c>
      <c r="E11" s="123">
        <f t="shared" ref="E11:E12" si="0">D11/B11</f>
        <v>0.39</v>
      </c>
      <c r="F11" s="23">
        <f t="shared" ref="F11:F12" si="1">(D11-C11)/C11</f>
        <v>-0.158273381294964</v>
      </c>
    </row>
    <row r="12" ht="36" customHeight="1" spans="1:6">
      <c r="A12" s="40" t="s">
        <v>85</v>
      </c>
      <c r="B12" s="124">
        <f>B10+B11</f>
        <v>313</v>
      </c>
      <c r="C12" s="27">
        <f>C10+C11</f>
        <v>152</v>
      </c>
      <c r="D12" s="125">
        <f>D10+D11</f>
        <v>130</v>
      </c>
      <c r="E12" s="126">
        <f t="shared" si="0"/>
        <v>0.415335463258786</v>
      </c>
      <c r="F12" s="127">
        <f t="shared" si="1"/>
        <v>-0.144736842105263</v>
      </c>
    </row>
  </sheetData>
  <mergeCells count="1">
    <mergeCell ref="A2:F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8" sqref="H8"/>
    </sheetView>
  </sheetViews>
  <sheetFormatPr defaultColWidth="9" defaultRowHeight="13.5" outlineLevelCol="5"/>
  <cols>
    <col min="1" max="1" width="36.25" customWidth="1"/>
    <col min="2" max="2" width="10.75" customWidth="1"/>
    <col min="3" max="3" width="11.625" hidden="1" customWidth="1"/>
    <col min="4" max="4" width="10.375" customWidth="1"/>
    <col min="5" max="5" width="10.75" customWidth="1"/>
    <col min="6" max="6" width="11.375" customWidth="1"/>
    <col min="7" max="7" width="18.125" customWidth="1"/>
  </cols>
  <sheetData>
    <row r="1" s="1" customFormat="1" ht="25.5" customHeight="1" spans="1:6">
      <c r="A1" s="3" t="s">
        <v>139</v>
      </c>
      <c r="B1" s="3"/>
      <c r="C1" s="3"/>
      <c r="D1" s="3"/>
      <c r="E1" s="3"/>
      <c r="F1" s="3"/>
    </row>
    <row r="2" s="2" customFormat="1" ht="33.95" customHeight="1" spans="1:6">
      <c r="A2" s="4" t="s">
        <v>140</v>
      </c>
      <c r="B2" s="4"/>
      <c r="C2" s="4"/>
      <c r="D2" s="4"/>
      <c r="E2" s="4"/>
      <c r="F2" s="4"/>
    </row>
    <row r="3" ht="26.1" customHeight="1" spans="1:6">
      <c r="A3" s="5"/>
      <c r="B3" s="5"/>
      <c r="C3" s="5"/>
      <c r="D3" s="5"/>
      <c r="E3" s="5"/>
      <c r="F3" s="5" t="s">
        <v>3</v>
      </c>
    </row>
    <row r="4" ht="32.1" customHeight="1" spans="1:6">
      <c r="A4" s="6" t="s">
        <v>18</v>
      </c>
      <c r="B4" s="8" t="s">
        <v>19</v>
      </c>
      <c r="C4" s="7" t="s">
        <v>5</v>
      </c>
      <c r="D4" s="8" t="s">
        <v>20</v>
      </c>
      <c r="E4" s="8" t="s">
        <v>88</v>
      </c>
      <c r="F4" s="6" t="s">
        <v>21</v>
      </c>
    </row>
    <row r="5" ht="32.1" customHeight="1" spans="1:6">
      <c r="A5" s="9" t="s">
        <v>141</v>
      </c>
      <c r="B5" s="113"/>
      <c r="C5" s="114"/>
      <c r="D5" s="11"/>
      <c r="E5" s="13"/>
      <c r="F5" s="46" t="str">
        <f>IFERROR((D5-C5)/C5,"")</f>
        <v/>
      </c>
    </row>
    <row r="6" ht="32.1" customHeight="1" spans="1:6">
      <c r="A6" s="9" t="s">
        <v>142</v>
      </c>
      <c r="B6" s="115"/>
      <c r="C6" s="116"/>
      <c r="D6" s="13"/>
      <c r="E6" s="13"/>
      <c r="F6" s="46" t="str">
        <f t="shared" ref="F6:F14" si="0">IFERROR((D6-C6)/C6,"")</f>
        <v/>
      </c>
    </row>
    <row r="7" ht="32.1" customHeight="1" spans="1:6">
      <c r="A7" s="9" t="s">
        <v>143</v>
      </c>
      <c r="B7" s="115"/>
      <c r="C7" s="116"/>
      <c r="D7" s="13"/>
      <c r="E7" s="13"/>
      <c r="F7" s="46" t="str">
        <f t="shared" si="0"/>
        <v/>
      </c>
    </row>
    <row r="8" ht="32.1" customHeight="1" spans="1:6">
      <c r="A8" s="9" t="s">
        <v>144</v>
      </c>
      <c r="B8" s="115"/>
      <c r="C8" s="116"/>
      <c r="D8" s="13"/>
      <c r="E8" s="13"/>
      <c r="F8" s="46" t="str">
        <f t="shared" si="0"/>
        <v/>
      </c>
    </row>
    <row r="9" ht="32.1" customHeight="1" spans="1:6">
      <c r="A9" s="9" t="s">
        <v>145</v>
      </c>
      <c r="B9" s="13">
        <v>49107</v>
      </c>
      <c r="C9" s="13">
        <v>40878</v>
      </c>
      <c r="D9" s="13">
        <v>58810</v>
      </c>
      <c r="E9" s="117">
        <f>D9/B9</f>
        <v>1.19758893844055</v>
      </c>
      <c r="F9" s="14">
        <f t="shared" si="0"/>
        <v>0.438671167865355</v>
      </c>
    </row>
    <row r="10" ht="32.1" customHeight="1" spans="1:6">
      <c r="A10" s="9" t="s">
        <v>146</v>
      </c>
      <c r="B10" s="13">
        <v>50674</v>
      </c>
      <c r="C10" s="13">
        <v>33394</v>
      </c>
      <c r="D10" s="13">
        <v>51949</v>
      </c>
      <c r="E10" s="117">
        <f>D10/B10</f>
        <v>1.02516083198484</v>
      </c>
      <c r="F10" s="14">
        <f t="shared" si="0"/>
        <v>0.555638737497754</v>
      </c>
    </row>
    <row r="11" ht="32.1" customHeight="1" spans="1:6">
      <c r="A11" s="9" t="s">
        <v>147</v>
      </c>
      <c r="B11" s="115"/>
      <c r="C11" s="116"/>
      <c r="D11" s="13"/>
      <c r="E11" s="117"/>
      <c r="F11" s="14" t="str">
        <f t="shared" si="0"/>
        <v/>
      </c>
    </row>
    <row r="12" ht="32.1" customHeight="1" spans="1:6">
      <c r="A12" s="9"/>
      <c r="B12" s="115"/>
      <c r="C12" s="116"/>
      <c r="D12" s="13"/>
      <c r="E12" s="117"/>
      <c r="F12" s="14" t="str">
        <f t="shared" si="0"/>
        <v/>
      </c>
    </row>
    <row r="13" ht="32.1" customHeight="1" spans="1:6">
      <c r="A13" s="16"/>
      <c r="B13" s="118"/>
      <c r="C13" s="119"/>
      <c r="D13" s="18"/>
      <c r="E13" s="120"/>
      <c r="F13" s="37" t="str">
        <f t="shared" si="0"/>
        <v/>
      </c>
    </row>
    <row r="14" ht="32.1" customHeight="1" spans="1:6">
      <c r="A14" s="20" t="s">
        <v>46</v>
      </c>
      <c r="B14" s="121">
        <f>SUM(B5:B13)</f>
        <v>99781</v>
      </c>
      <c r="C14" s="121">
        <f>SUM(C5:C13)</f>
        <v>74272</v>
      </c>
      <c r="D14" s="122">
        <f>SUM(D5:D13)</f>
        <v>110759</v>
      </c>
      <c r="E14" s="123">
        <f>D14/B14</f>
        <v>1.11002094587146</v>
      </c>
      <c r="F14" s="23">
        <f t="shared" si="0"/>
        <v>0.491261848341232</v>
      </c>
    </row>
    <row r="15" ht="32.1" customHeight="1" spans="1:6">
      <c r="A15" s="24" t="s">
        <v>148</v>
      </c>
      <c r="B15" s="13">
        <v>74638</v>
      </c>
      <c r="C15" s="13">
        <v>73663</v>
      </c>
      <c r="D15" s="13">
        <v>69792</v>
      </c>
      <c r="E15" s="123">
        <f t="shared" ref="E15:E16" si="1">D15/B15</f>
        <v>0.93507328706557</v>
      </c>
      <c r="F15" s="23">
        <f t="shared" ref="F15:F16" si="2">IFERROR((D15-C15)/C15,"")</f>
        <v>-0.0525501269293947</v>
      </c>
    </row>
    <row r="16" ht="32.1" customHeight="1" spans="1:6">
      <c r="A16" s="26" t="s">
        <v>52</v>
      </c>
      <c r="B16" s="124">
        <f>B14+B15</f>
        <v>174419</v>
      </c>
      <c r="C16" s="124">
        <f>C14+C15</f>
        <v>147935</v>
      </c>
      <c r="D16" s="124">
        <f>D14+D15</f>
        <v>180551</v>
      </c>
      <c r="E16" s="126">
        <f t="shared" si="1"/>
        <v>1.03515672031143</v>
      </c>
      <c r="F16" s="127">
        <f t="shared" si="2"/>
        <v>0.220475208706527</v>
      </c>
    </row>
    <row r="17" ht="21" customHeight="1" spans="1:1">
      <c r="A17" s="128" t="s">
        <v>149</v>
      </c>
    </row>
  </sheetData>
  <mergeCells count="1">
    <mergeCell ref="A2:F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I5" sqref="I5"/>
    </sheetView>
  </sheetViews>
  <sheetFormatPr defaultColWidth="9" defaultRowHeight="13.5" outlineLevelCol="5"/>
  <cols>
    <col min="1" max="1" width="37.625" customWidth="1"/>
    <col min="2" max="2" width="9.875" customWidth="1"/>
    <col min="3" max="3" width="10.875" hidden="1" customWidth="1"/>
    <col min="4" max="4" width="9.875" customWidth="1"/>
    <col min="5" max="5" width="10.125" customWidth="1"/>
    <col min="6" max="6" width="11.5" customWidth="1"/>
  </cols>
  <sheetData>
    <row r="1" s="1" customFormat="1" ht="25.5" customHeight="1" spans="1:6">
      <c r="A1" s="3" t="s">
        <v>150</v>
      </c>
      <c r="B1" s="3"/>
      <c r="C1" s="3"/>
      <c r="D1" s="3"/>
      <c r="E1" s="3"/>
      <c r="F1" s="3"/>
    </row>
    <row r="2" s="2" customFormat="1" ht="26.25" customHeight="1" spans="1:6">
      <c r="A2" s="4" t="s">
        <v>151</v>
      </c>
      <c r="B2" s="4"/>
      <c r="C2" s="4"/>
      <c r="D2" s="4"/>
      <c r="E2" s="4"/>
      <c r="F2" s="4"/>
    </row>
    <row r="3" ht="19.5" customHeight="1" spans="1:6">
      <c r="A3" s="5"/>
      <c r="B3" s="5"/>
      <c r="C3" s="5"/>
      <c r="D3" s="5"/>
      <c r="E3" s="5"/>
      <c r="F3" s="5" t="s">
        <v>3</v>
      </c>
    </row>
    <row r="4" ht="33.95" customHeight="1" spans="1:6">
      <c r="A4" s="6" t="s">
        <v>18</v>
      </c>
      <c r="B4" s="8" t="s">
        <v>19</v>
      </c>
      <c r="C4" s="7" t="s">
        <v>5</v>
      </c>
      <c r="D4" s="8" t="s">
        <v>20</v>
      </c>
      <c r="E4" s="8" t="s">
        <v>88</v>
      </c>
      <c r="F4" s="6" t="s">
        <v>21</v>
      </c>
    </row>
    <row r="5" ht="33.95" customHeight="1" spans="1:6">
      <c r="A5" s="9" t="s">
        <v>152</v>
      </c>
      <c r="B5" s="113"/>
      <c r="C5" s="114"/>
      <c r="D5" s="11"/>
      <c r="E5" s="13"/>
      <c r="F5" s="46" t="str">
        <f>IFERROR((D5-C5)/C5,"")</f>
        <v/>
      </c>
    </row>
    <row r="6" ht="33.95" customHeight="1" spans="1:6">
      <c r="A6" s="9" t="s">
        <v>153</v>
      </c>
      <c r="B6" s="115"/>
      <c r="C6" s="116"/>
      <c r="D6" s="13"/>
      <c r="E6" s="13"/>
      <c r="F6" s="46" t="str">
        <f t="shared" ref="F6:F14" si="0">IFERROR((D6-C6)/C6,"")</f>
        <v/>
      </c>
    </row>
    <row r="7" ht="33.95" customHeight="1" spans="1:6">
      <c r="A7" s="9" t="s">
        <v>154</v>
      </c>
      <c r="B7" s="115"/>
      <c r="C7" s="116"/>
      <c r="D7" s="13"/>
      <c r="E7" s="13"/>
      <c r="F7" s="46" t="str">
        <f t="shared" si="0"/>
        <v/>
      </c>
    </row>
    <row r="8" ht="33.95" customHeight="1" spans="1:6">
      <c r="A8" s="9" t="s">
        <v>155</v>
      </c>
      <c r="B8" s="115"/>
      <c r="C8" s="116"/>
      <c r="D8" s="13"/>
      <c r="E8" s="13"/>
      <c r="F8" s="46" t="str">
        <f t="shared" si="0"/>
        <v/>
      </c>
    </row>
    <row r="9" ht="33.95" customHeight="1" spans="1:6">
      <c r="A9" s="9" t="s">
        <v>156</v>
      </c>
      <c r="B9" s="13">
        <v>39751</v>
      </c>
      <c r="C9" s="13">
        <v>34102</v>
      </c>
      <c r="D9" s="13">
        <v>40273</v>
      </c>
      <c r="E9" s="117">
        <f>D9/B9</f>
        <v>1.01313174511333</v>
      </c>
      <c r="F9" s="14">
        <f t="shared" si="0"/>
        <v>0.180957128614158</v>
      </c>
    </row>
    <row r="10" ht="33.95" customHeight="1" spans="1:6">
      <c r="A10" s="9" t="s">
        <v>157</v>
      </c>
      <c r="B10" s="13">
        <v>40548</v>
      </c>
      <c r="C10" s="13">
        <v>39195</v>
      </c>
      <c r="D10" s="13">
        <v>49352</v>
      </c>
      <c r="E10" s="117">
        <f>D10/B10</f>
        <v>1.217125382263</v>
      </c>
      <c r="F10" s="14">
        <f t="shared" si="0"/>
        <v>0.259140196453629</v>
      </c>
    </row>
    <row r="11" ht="33.95" customHeight="1" spans="1:6">
      <c r="A11" s="9" t="s">
        <v>158</v>
      </c>
      <c r="B11" s="115"/>
      <c r="C11" s="116"/>
      <c r="D11" s="13"/>
      <c r="E11" s="117"/>
      <c r="F11" s="14" t="str">
        <f t="shared" si="0"/>
        <v/>
      </c>
    </row>
    <row r="12" ht="33.95" customHeight="1" spans="1:6">
      <c r="A12" s="9"/>
      <c r="B12" s="115"/>
      <c r="C12" s="116"/>
      <c r="D12" s="13"/>
      <c r="E12" s="117"/>
      <c r="F12" s="14" t="str">
        <f t="shared" si="0"/>
        <v/>
      </c>
    </row>
    <row r="13" ht="33.95" customHeight="1" spans="1:6">
      <c r="A13" s="16"/>
      <c r="B13" s="118"/>
      <c r="C13" s="119"/>
      <c r="D13" s="18"/>
      <c r="E13" s="120"/>
      <c r="F13" s="37" t="str">
        <f t="shared" si="0"/>
        <v/>
      </c>
    </row>
    <row r="14" ht="33.95" customHeight="1" spans="1:6">
      <c r="A14" s="20" t="s">
        <v>122</v>
      </c>
      <c r="B14" s="121">
        <f>SUM(B5:B13)</f>
        <v>80299</v>
      </c>
      <c r="C14" s="121">
        <f>SUM(C5:C13)</f>
        <v>73297</v>
      </c>
      <c r="D14" s="122">
        <f>SUM(D5:D13)</f>
        <v>89625</v>
      </c>
      <c r="E14" s="123">
        <f>D14/B14</f>
        <v>1.11614092329917</v>
      </c>
      <c r="F14" s="23">
        <f t="shared" si="0"/>
        <v>0.222764915344421</v>
      </c>
    </row>
    <row r="15" ht="33.95" customHeight="1" spans="1:6">
      <c r="A15" s="24" t="s">
        <v>159</v>
      </c>
      <c r="B15" s="13">
        <v>94120</v>
      </c>
      <c r="C15" s="25">
        <v>74638</v>
      </c>
      <c r="D15" s="25">
        <v>90926</v>
      </c>
      <c r="E15" s="123">
        <f t="shared" ref="E15:E16" si="1">D15/B15</f>
        <v>0.96606459838504</v>
      </c>
      <c r="F15" s="23">
        <f t="shared" ref="F15:F16" si="2">IFERROR((D15-C15)/C15,"")</f>
        <v>0.218226640585225</v>
      </c>
    </row>
    <row r="16" ht="33.95" customHeight="1" spans="1:6">
      <c r="A16" s="26" t="s">
        <v>85</v>
      </c>
      <c r="B16" s="124">
        <f>B14+B15</f>
        <v>174419</v>
      </c>
      <c r="C16" s="27">
        <f>C14+C15</f>
        <v>147935</v>
      </c>
      <c r="D16" s="125">
        <f>D14+D15</f>
        <v>180551</v>
      </c>
      <c r="E16" s="126">
        <f t="shared" si="1"/>
        <v>1.03515672031143</v>
      </c>
      <c r="F16" s="127">
        <f t="shared" si="2"/>
        <v>0.220475208706527</v>
      </c>
    </row>
    <row r="17" ht="23.25" customHeight="1" spans="1:1">
      <c r="A17" t="s">
        <v>149</v>
      </c>
    </row>
  </sheetData>
  <mergeCells count="1">
    <mergeCell ref="A2:F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C2"/>
  <sheetViews>
    <sheetView workbookViewId="0">
      <selection activeCell="C1" sqref="C1"/>
    </sheetView>
  </sheetViews>
  <sheetFormatPr defaultColWidth="9" defaultRowHeight="13.5" outlineLevelRow="1" outlineLevelCol="2"/>
  <cols>
    <col min="1" max="1" width="81.25" customWidth="1"/>
  </cols>
  <sheetData>
    <row r="1" s="110" customFormat="1" ht="39" spans="1:3">
      <c r="A1" s="111" t="s">
        <v>160</v>
      </c>
      <c r="B1" s="112"/>
      <c r="C1" s="112"/>
    </row>
    <row r="2" s="2" customFormat="1" ht="69.75" customHeight="1"/>
  </sheetData>
  <printOptions horizontalCentered="1" verticalCentered="1"/>
  <pageMargins left="0.984027777777778" right="0.984027777777778" top="0.984027777777778" bottom="1.57430555555556" header="0.393055555555556" footer="0.393055555555556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C1" sqref="C1"/>
    </sheetView>
  </sheetViews>
  <sheetFormatPr defaultColWidth="9" defaultRowHeight="13.5" outlineLevelCol="7"/>
  <cols>
    <col min="1" max="1" width="25" style="90" customWidth="1"/>
    <col min="2" max="2" width="14.375" style="90" customWidth="1"/>
    <col min="3" max="4" width="13" style="90" customWidth="1"/>
    <col min="5" max="5" width="13.625" style="90" customWidth="1"/>
    <col min="6" max="6" width="13.25" style="90" customWidth="1"/>
    <col min="7" max="8" width="14.375" style="90" customWidth="1"/>
    <col min="9" max="254" width="9" style="90"/>
    <col min="255" max="255" width="21.625" style="90" customWidth="1"/>
    <col min="256" max="258" width="13" style="90" customWidth="1"/>
    <col min="259" max="259" width="13.625" style="90" customWidth="1"/>
    <col min="260" max="260" width="13.25" style="90" customWidth="1"/>
    <col min="261" max="262" width="14.375" style="90" customWidth="1"/>
    <col min="263" max="510" width="9" style="90"/>
    <col min="511" max="511" width="21.625" style="90" customWidth="1"/>
    <col min="512" max="514" width="13" style="90" customWidth="1"/>
    <col min="515" max="515" width="13.625" style="90" customWidth="1"/>
    <col min="516" max="516" width="13.25" style="90" customWidth="1"/>
    <col min="517" max="518" width="14.375" style="90" customWidth="1"/>
    <col min="519" max="766" width="9" style="90"/>
    <col min="767" max="767" width="21.625" style="90" customWidth="1"/>
    <col min="768" max="770" width="13" style="90" customWidth="1"/>
    <col min="771" max="771" width="13.625" style="90" customWidth="1"/>
    <col min="772" max="772" width="13.25" style="90" customWidth="1"/>
    <col min="773" max="774" width="14.375" style="90" customWidth="1"/>
    <col min="775" max="1022" width="9" style="90"/>
    <col min="1023" max="1023" width="21.625" style="90" customWidth="1"/>
    <col min="1024" max="1026" width="13" style="90" customWidth="1"/>
    <col min="1027" max="1027" width="13.625" style="90" customWidth="1"/>
    <col min="1028" max="1028" width="13.25" style="90" customWidth="1"/>
    <col min="1029" max="1030" width="14.375" style="90" customWidth="1"/>
    <col min="1031" max="1278" width="9" style="90"/>
    <col min="1279" max="1279" width="21.625" style="90" customWidth="1"/>
    <col min="1280" max="1282" width="13" style="90" customWidth="1"/>
    <col min="1283" max="1283" width="13.625" style="90" customWidth="1"/>
    <col min="1284" max="1284" width="13.25" style="90" customWidth="1"/>
    <col min="1285" max="1286" width="14.375" style="90" customWidth="1"/>
    <col min="1287" max="1534" width="9" style="90"/>
    <col min="1535" max="1535" width="21.625" style="90" customWidth="1"/>
    <col min="1536" max="1538" width="13" style="90" customWidth="1"/>
    <col min="1539" max="1539" width="13.625" style="90" customWidth="1"/>
    <col min="1540" max="1540" width="13.25" style="90" customWidth="1"/>
    <col min="1541" max="1542" width="14.375" style="90" customWidth="1"/>
    <col min="1543" max="1790" width="9" style="90"/>
    <col min="1791" max="1791" width="21.625" style="90" customWidth="1"/>
    <col min="1792" max="1794" width="13" style="90" customWidth="1"/>
    <col min="1795" max="1795" width="13.625" style="90" customWidth="1"/>
    <col min="1796" max="1796" width="13.25" style="90" customWidth="1"/>
    <col min="1797" max="1798" width="14.375" style="90" customWidth="1"/>
    <col min="1799" max="2046" width="9" style="90"/>
    <col min="2047" max="2047" width="21.625" style="90" customWidth="1"/>
    <col min="2048" max="2050" width="13" style="90" customWidth="1"/>
    <col min="2051" max="2051" width="13.625" style="90" customWidth="1"/>
    <col min="2052" max="2052" width="13.25" style="90" customWidth="1"/>
    <col min="2053" max="2054" width="14.375" style="90" customWidth="1"/>
    <col min="2055" max="2302" width="9" style="90"/>
    <col min="2303" max="2303" width="21.625" style="90" customWidth="1"/>
    <col min="2304" max="2306" width="13" style="90" customWidth="1"/>
    <col min="2307" max="2307" width="13.625" style="90" customWidth="1"/>
    <col min="2308" max="2308" width="13.25" style="90" customWidth="1"/>
    <col min="2309" max="2310" width="14.375" style="90" customWidth="1"/>
    <col min="2311" max="2558" width="9" style="90"/>
    <col min="2559" max="2559" width="21.625" style="90" customWidth="1"/>
    <col min="2560" max="2562" width="13" style="90" customWidth="1"/>
    <col min="2563" max="2563" width="13.625" style="90" customWidth="1"/>
    <col min="2564" max="2564" width="13.25" style="90" customWidth="1"/>
    <col min="2565" max="2566" width="14.375" style="90" customWidth="1"/>
    <col min="2567" max="2814" width="9" style="90"/>
    <col min="2815" max="2815" width="21.625" style="90" customWidth="1"/>
    <col min="2816" max="2818" width="13" style="90" customWidth="1"/>
    <col min="2819" max="2819" width="13.625" style="90" customWidth="1"/>
    <col min="2820" max="2820" width="13.25" style="90" customWidth="1"/>
    <col min="2821" max="2822" width="14.375" style="90" customWidth="1"/>
    <col min="2823" max="3070" width="9" style="90"/>
    <col min="3071" max="3071" width="21.625" style="90" customWidth="1"/>
    <col min="3072" max="3074" width="13" style="90" customWidth="1"/>
    <col min="3075" max="3075" width="13.625" style="90" customWidth="1"/>
    <col min="3076" max="3076" width="13.25" style="90" customWidth="1"/>
    <col min="3077" max="3078" width="14.375" style="90" customWidth="1"/>
    <col min="3079" max="3326" width="9" style="90"/>
    <col min="3327" max="3327" width="21.625" style="90" customWidth="1"/>
    <col min="3328" max="3330" width="13" style="90" customWidth="1"/>
    <col min="3331" max="3331" width="13.625" style="90" customWidth="1"/>
    <col min="3332" max="3332" width="13.25" style="90" customWidth="1"/>
    <col min="3333" max="3334" width="14.375" style="90" customWidth="1"/>
    <col min="3335" max="3582" width="9" style="90"/>
    <col min="3583" max="3583" width="21.625" style="90" customWidth="1"/>
    <col min="3584" max="3586" width="13" style="90" customWidth="1"/>
    <col min="3587" max="3587" width="13.625" style="90" customWidth="1"/>
    <col min="3588" max="3588" width="13.25" style="90" customWidth="1"/>
    <col min="3589" max="3590" width="14.375" style="90" customWidth="1"/>
    <col min="3591" max="3838" width="9" style="90"/>
    <col min="3839" max="3839" width="21.625" style="90" customWidth="1"/>
    <col min="3840" max="3842" width="13" style="90" customWidth="1"/>
    <col min="3843" max="3843" width="13.625" style="90" customWidth="1"/>
    <col min="3844" max="3844" width="13.25" style="90" customWidth="1"/>
    <col min="3845" max="3846" width="14.375" style="90" customWidth="1"/>
    <col min="3847" max="4094" width="9" style="90"/>
    <col min="4095" max="4095" width="21.625" style="90" customWidth="1"/>
    <col min="4096" max="4098" width="13" style="90" customWidth="1"/>
    <col min="4099" max="4099" width="13.625" style="90" customWidth="1"/>
    <col min="4100" max="4100" width="13.25" style="90" customWidth="1"/>
    <col min="4101" max="4102" width="14.375" style="90" customWidth="1"/>
    <col min="4103" max="4350" width="9" style="90"/>
    <col min="4351" max="4351" width="21.625" style="90" customWidth="1"/>
    <col min="4352" max="4354" width="13" style="90" customWidth="1"/>
    <col min="4355" max="4355" width="13.625" style="90" customWidth="1"/>
    <col min="4356" max="4356" width="13.25" style="90" customWidth="1"/>
    <col min="4357" max="4358" width="14.375" style="90" customWidth="1"/>
    <col min="4359" max="4606" width="9" style="90"/>
    <col min="4607" max="4607" width="21.625" style="90" customWidth="1"/>
    <col min="4608" max="4610" width="13" style="90" customWidth="1"/>
    <col min="4611" max="4611" width="13.625" style="90" customWidth="1"/>
    <col min="4612" max="4612" width="13.25" style="90" customWidth="1"/>
    <col min="4613" max="4614" width="14.375" style="90" customWidth="1"/>
    <col min="4615" max="4862" width="9" style="90"/>
    <col min="4863" max="4863" width="21.625" style="90" customWidth="1"/>
    <col min="4864" max="4866" width="13" style="90" customWidth="1"/>
    <col min="4867" max="4867" width="13.625" style="90" customWidth="1"/>
    <col min="4868" max="4868" width="13.25" style="90" customWidth="1"/>
    <col min="4869" max="4870" width="14.375" style="90" customWidth="1"/>
    <col min="4871" max="5118" width="9" style="90"/>
    <col min="5119" max="5119" width="21.625" style="90" customWidth="1"/>
    <col min="5120" max="5122" width="13" style="90" customWidth="1"/>
    <col min="5123" max="5123" width="13.625" style="90" customWidth="1"/>
    <col min="5124" max="5124" width="13.25" style="90" customWidth="1"/>
    <col min="5125" max="5126" width="14.375" style="90" customWidth="1"/>
    <col min="5127" max="5374" width="9" style="90"/>
    <col min="5375" max="5375" width="21.625" style="90" customWidth="1"/>
    <col min="5376" max="5378" width="13" style="90" customWidth="1"/>
    <col min="5379" max="5379" width="13.625" style="90" customWidth="1"/>
    <col min="5380" max="5380" width="13.25" style="90" customWidth="1"/>
    <col min="5381" max="5382" width="14.375" style="90" customWidth="1"/>
    <col min="5383" max="5630" width="9" style="90"/>
    <col min="5631" max="5631" width="21.625" style="90" customWidth="1"/>
    <col min="5632" max="5634" width="13" style="90" customWidth="1"/>
    <col min="5635" max="5635" width="13.625" style="90" customWidth="1"/>
    <col min="5636" max="5636" width="13.25" style="90" customWidth="1"/>
    <col min="5637" max="5638" width="14.375" style="90" customWidth="1"/>
    <col min="5639" max="5886" width="9" style="90"/>
    <col min="5887" max="5887" width="21.625" style="90" customWidth="1"/>
    <col min="5888" max="5890" width="13" style="90" customWidth="1"/>
    <col min="5891" max="5891" width="13.625" style="90" customWidth="1"/>
    <col min="5892" max="5892" width="13.25" style="90" customWidth="1"/>
    <col min="5893" max="5894" width="14.375" style="90" customWidth="1"/>
    <col min="5895" max="6142" width="9" style="90"/>
    <col min="6143" max="6143" width="21.625" style="90" customWidth="1"/>
    <col min="6144" max="6146" width="13" style="90" customWidth="1"/>
    <col min="6147" max="6147" width="13.625" style="90" customWidth="1"/>
    <col min="6148" max="6148" width="13.25" style="90" customWidth="1"/>
    <col min="6149" max="6150" width="14.375" style="90" customWidth="1"/>
    <col min="6151" max="6398" width="9" style="90"/>
    <col min="6399" max="6399" width="21.625" style="90" customWidth="1"/>
    <col min="6400" max="6402" width="13" style="90" customWidth="1"/>
    <col min="6403" max="6403" width="13.625" style="90" customWidth="1"/>
    <col min="6404" max="6404" width="13.25" style="90" customWidth="1"/>
    <col min="6405" max="6406" width="14.375" style="90" customWidth="1"/>
    <col min="6407" max="6654" width="9" style="90"/>
    <col min="6655" max="6655" width="21.625" style="90" customWidth="1"/>
    <col min="6656" max="6658" width="13" style="90" customWidth="1"/>
    <col min="6659" max="6659" width="13.625" style="90" customWidth="1"/>
    <col min="6660" max="6660" width="13.25" style="90" customWidth="1"/>
    <col min="6661" max="6662" width="14.375" style="90" customWidth="1"/>
    <col min="6663" max="6910" width="9" style="90"/>
    <col min="6911" max="6911" width="21.625" style="90" customWidth="1"/>
    <col min="6912" max="6914" width="13" style="90" customWidth="1"/>
    <col min="6915" max="6915" width="13.625" style="90" customWidth="1"/>
    <col min="6916" max="6916" width="13.25" style="90" customWidth="1"/>
    <col min="6917" max="6918" width="14.375" style="90" customWidth="1"/>
    <col min="6919" max="7166" width="9" style="90"/>
    <col min="7167" max="7167" width="21.625" style="90" customWidth="1"/>
    <col min="7168" max="7170" width="13" style="90" customWidth="1"/>
    <col min="7171" max="7171" width="13.625" style="90" customWidth="1"/>
    <col min="7172" max="7172" width="13.25" style="90" customWidth="1"/>
    <col min="7173" max="7174" width="14.375" style="90" customWidth="1"/>
    <col min="7175" max="7422" width="9" style="90"/>
    <col min="7423" max="7423" width="21.625" style="90" customWidth="1"/>
    <col min="7424" max="7426" width="13" style="90" customWidth="1"/>
    <col min="7427" max="7427" width="13.625" style="90" customWidth="1"/>
    <col min="7428" max="7428" width="13.25" style="90" customWidth="1"/>
    <col min="7429" max="7430" width="14.375" style="90" customWidth="1"/>
    <col min="7431" max="7678" width="9" style="90"/>
    <col min="7679" max="7679" width="21.625" style="90" customWidth="1"/>
    <col min="7680" max="7682" width="13" style="90" customWidth="1"/>
    <col min="7683" max="7683" width="13.625" style="90" customWidth="1"/>
    <col min="7684" max="7684" width="13.25" style="90" customWidth="1"/>
    <col min="7685" max="7686" width="14.375" style="90" customWidth="1"/>
    <col min="7687" max="7934" width="9" style="90"/>
    <col min="7935" max="7935" width="21.625" style="90" customWidth="1"/>
    <col min="7936" max="7938" width="13" style="90" customWidth="1"/>
    <col min="7939" max="7939" width="13.625" style="90" customWidth="1"/>
    <col min="7940" max="7940" width="13.25" style="90" customWidth="1"/>
    <col min="7941" max="7942" width="14.375" style="90" customWidth="1"/>
    <col min="7943" max="8190" width="9" style="90"/>
    <col min="8191" max="8191" width="21.625" style="90" customWidth="1"/>
    <col min="8192" max="8194" width="13" style="90" customWidth="1"/>
    <col min="8195" max="8195" width="13.625" style="90" customWidth="1"/>
    <col min="8196" max="8196" width="13.25" style="90" customWidth="1"/>
    <col min="8197" max="8198" width="14.375" style="90" customWidth="1"/>
    <col min="8199" max="8446" width="9" style="90"/>
    <col min="8447" max="8447" width="21.625" style="90" customWidth="1"/>
    <col min="8448" max="8450" width="13" style="90" customWidth="1"/>
    <col min="8451" max="8451" width="13.625" style="90" customWidth="1"/>
    <col min="8452" max="8452" width="13.25" style="90" customWidth="1"/>
    <col min="8453" max="8454" width="14.375" style="90" customWidth="1"/>
    <col min="8455" max="8702" width="9" style="90"/>
    <col min="8703" max="8703" width="21.625" style="90" customWidth="1"/>
    <col min="8704" max="8706" width="13" style="90" customWidth="1"/>
    <col min="8707" max="8707" width="13.625" style="90" customWidth="1"/>
    <col min="8708" max="8708" width="13.25" style="90" customWidth="1"/>
    <col min="8709" max="8710" width="14.375" style="90" customWidth="1"/>
    <col min="8711" max="8958" width="9" style="90"/>
    <col min="8959" max="8959" width="21.625" style="90" customWidth="1"/>
    <col min="8960" max="8962" width="13" style="90" customWidth="1"/>
    <col min="8963" max="8963" width="13.625" style="90" customWidth="1"/>
    <col min="8964" max="8964" width="13.25" style="90" customWidth="1"/>
    <col min="8965" max="8966" width="14.375" style="90" customWidth="1"/>
    <col min="8967" max="9214" width="9" style="90"/>
    <col min="9215" max="9215" width="21.625" style="90" customWidth="1"/>
    <col min="9216" max="9218" width="13" style="90" customWidth="1"/>
    <col min="9219" max="9219" width="13.625" style="90" customWidth="1"/>
    <col min="9220" max="9220" width="13.25" style="90" customWidth="1"/>
    <col min="9221" max="9222" width="14.375" style="90" customWidth="1"/>
    <col min="9223" max="9470" width="9" style="90"/>
    <col min="9471" max="9471" width="21.625" style="90" customWidth="1"/>
    <col min="9472" max="9474" width="13" style="90" customWidth="1"/>
    <col min="9475" max="9475" width="13.625" style="90" customWidth="1"/>
    <col min="9476" max="9476" width="13.25" style="90" customWidth="1"/>
    <col min="9477" max="9478" width="14.375" style="90" customWidth="1"/>
    <col min="9479" max="9726" width="9" style="90"/>
    <col min="9727" max="9727" width="21.625" style="90" customWidth="1"/>
    <col min="9728" max="9730" width="13" style="90" customWidth="1"/>
    <col min="9731" max="9731" width="13.625" style="90" customWidth="1"/>
    <col min="9732" max="9732" width="13.25" style="90" customWidth="1"/>
    <col min="9733" max="9734" width="14.375" style="90" customWidth="1"/>
    <col min="9735" max="9982" width="9" style="90"/>
    <col min="9983" max="9983" width="21.625" style="90" customWidth="1"/>
    <col min="9984" max="9986" width="13" style="90" customWidth="1"/>
    <col min="9987" max="9987" width="13.625" style="90" customWidth="1"/>
    <col min="9988" max="9988" width="13.25" style="90" customWidth="1"/>
    <col min="9989" max="9990" width="14.375" style="90" customWidth="1"/>
    <col min="9991" max="10238" width="9" style="90"/>
    <col min="10239" max="10239" width="21.625" style="90" customWidth="1"/>
    <col min="10240" max="10242" width="13" style="90" customWidth="1"/>
    <col min="10243" max="10243" width="13.625" style="90" customWidth="1"/>
    <col min="10244" max="10244" width="13.25" style="90" customWidth="1"/>
    <col min="10245" max="10246" width="14.375" style="90" customWidth="1"/>
    <col min="10247" max="10494" width="9" style="90"/>
    <col min="10495" max="10495" width="21.625" style="90" customWidth="1"/>
    <col min="10496" max="10498" width="13" style="90" customWidth="1"/>
    <col min="10499" max="10499" width="13.625" style="90" customWidth="1"/>
    <col min="10500" max="10500" width="13.25" style="90" customWidth="1"/>
    <col min="10501" max="10502" width="14.375" style="90" customWidth="1"/>
    <col min="10503" max="10750" width="9" style="90"/>
    <col min="10751" max="10751" width="21.625" style="90" customWidth="1"/>
    <col min="10752" max="10754" width="13" style="90" customWidth="1"/>
    <col min="10755" max="10755" width="13.625" style="90" customWidth="1"/>
    <col min="10756" max="10756" width="13.25" style="90" customWidth="1"/>
    <col min="10757" max="10758" width="14.375" style="90" customWidth="1"/>
    <col min="10759" max="11006" width="9" style="90"/>
    <col min="11007" max="11007" width="21.625" style="90" customWidth="1"/>
    <col min="11008" max="11010" width="13" style="90" customWidth="1"/>
    <col min="11011" max="11011" width="13.625" style="90" customWidth="1"/>
    <col min="11012" max="11012" width="13.25" style="90" customWidth="1"/>
    <col min="11013" max="11014" width="14.375" style="90" customWidth="1"/>
    <col min="11015" max="11262" width="9" style="90"/>
    <col min="11263" max="11263" width="21.625" style="90" customWidth="1"/>
    <col min="11264" max="11266" width="13" style="90" customWidth="1"/>
    <col min="11267" max="11267" width="13.625" style="90" customWidth="1"/>
    <col min="11268" max="11268" width="13.25" style="90" customWidth="1"/>
    <col min="11269" max="11270" width="14.375" style="90" customWidth="1"/>
    <col min="11271" max="11518" width="9" style="90"/>
    <col min="11519" max="11519" width="21.625" style="90" customWidth="1"/>
    <col min="11520" max="11522" width="13" style="90" customWidth="1"/>
    <col min="11523" max="11523" width="13.625" style="90" customWidth="1"/>
    <col min="11524" max="11524" width="13.25" style="90" customWidth="1"/>
    <col min="11525" max="11526" width="14.375" style="90" customWidth="1"/>
    <col min="11527" max="11774" width="9" style="90"/>
    <col min="11775" max="11775" width="21.625" style="90" customWidth="1"/>
    <col min="11776" max="11778" width="13" style="90" customWidth="1"/>
    <col min="11779" max="11779" width="13.625" style="90" customWidth="1"/>
    <col min="11780" max="11780" width="13.25" style="90" customWidth="1"/>
    <col min="11781" max="11782" width="14.375" style="90" customWidth="1"/>
    <col min="11783" max="12030" width="9" style="90"/>
    <col min="12031" max="12031" width="21.625" style="90" customWidth="1"/>
    <col min="12032" max="12034" width="13" style="90" customWidth="1"/>
    <col min="12035" max="12035" width="13.625" style="90" customWidth="1"/>
    <col min="12036" max="12036" width="13.25" style="90" customWidth="1"/>
    <col min="12037" max="12038" width="14.375" style="90" customWidth="1"/>
    <col min="12039" max="12286" width="9" style="90"/>
    <col min="12287" max="12287" width="21.625" style="90" customWidth="1"/>
    <col min="12288" max="12290" width="13" style="90" customWidth="1"/>
    <col min="12291" max="12291" width="13.625" style="90" customWidth="1"/>
    <col min="12292" max="12292" width="13.25" style="90" customWidth="1"/>
    <col min="12293" max="12294" width="14.375" style="90" customWidth="1"/>
    <col min="12295" max="12542" width="9" style="90"/>
    <col min="12543" max="12543" width="21.625" style="90" customWidth="1"/>
    <col min="12544" max="12546" width="13" style="90" customWidth="1"/>
    <col min="12547" max="12547" width="13.625" style="90" customWidth="1"/>
    <col min="12548" max="12548" width="13.25" style="90" customWidth="1"/>
    <col min="12549" max="12550" width="14.375" style="90" customWidth="1"/>
    <col min="12551" max="12798" width="9" style="90"/>
    <col min="12799" max="12799" width="21.625" style="90" customWidth="1"/>
    <col min="12800" max="12802" width="13" style="90" customWidth="1"/>
    <col min="12803" max="12803" width="13.625" style="90" customWidth="1"/>
    <col min="12804" max="12804" width="13.25" style="90" customWidth="1"/>
    <col min="12805" max="12806" width="14.375" style="90" customWidth="1"/>
    <col min="12807" max="13054" width="9" style="90"/>
    <col min="13055" max="13055" width="21.625" style="90" customWidth="1"/>
    <col min="13056" max="13058" width="13" style="90" customWidth="1"/>
    <col min="13059" max="13059" width="13.625" style="90" customWidth="1"/>
    <col min="13060" max="13060" width="13.25" style="90" customWidth="1"/>
    <col min="13061" max="13062" width="14.375" style="90" customWidth="1"/>
    <col min="13063" max="13310" width="9" style="90"/>
    <col min="13311" max="13311" width="21.625" style="90" customWidth="1"/>
    <col min="13312" max="13314" width="13" style="90" customWidth="1"/>
    <col min="13315" max="13315" width="13.625" style="90" customWidth="1"/>
    <col min="13316" max="13316" width="13.25" style="90" customWidth="1"/>
    <col min="13317" max="13318" width="14.375" style="90" customWidth="1"/>
    <col min="13319" max="13566" width="9" style="90"/>
    <col min="13567" max="13567" width="21.625" style="90" customWidth="1"/>
    <col min="13568" max="13570" width="13" style="90" customWidth="1"/>
    <col min="13571" max="13571" width="13.625" style="90" customWidth="1"/>
    <col min="13572" max="13572" width="13.25" style="90" customWidth="1"/>
    <col min="13573" max="13574" width="14.375" style="90" customWidth="1"/>
    <col min="13575" max="13822" width="9" style="90"/>
    <col min="13823" max="13823" width="21.625" style="90" customWidth="1"/>
    <col min="13824" max="13826" width="13" style="90" customWidth="1"/>
    <col min="13827" max="13827" width="13.625" style="90" customWidth="1"/>
    <col min="13828" max="13828" width="13.25" style="90" customWidth="1"/>
    <col min="13829" max="13830" width="14.375" style="90" customWidth="1"/>
    <col min="13831" max="14078" width="9" style="90"/>
    <col min="14079" max="14079" width="21.625" style="90" customWidth="1"/>
    <col min="14080" max="14082" width="13" style="90" customWidth="1"/>
    <col min="14083" max="14083" width="13.625" style="90" customWidth="1"/>
    <col min="14084" max="14084" width="13.25" style="90" customWidth="1"/>
    <col min="14085" max="14086" width="14.375" style="90" customWidth="1"/>
    <col min="14087" max="14334" width="9" style="90"/>
    <col min="14335" max="14335" width="21.625" style="90" customWidth="1"/>
    <col min="14336" max="14338" width="13" style="90" customWidth="1"/>
    <col min="14339" max="14339" width="13.625" style="90" customWidth="1"/>
    <col min="14340" max="14340" width="13.25" style="90" customWidth="1"/>
    <col min="14341" max="14342" width="14.375" style="90" customWidth="1"/>
    <col min="14343" max="14590" width="9" style="90"/>
    <col min="14591" max="14591" width="21.625" style="90" customWidth="1"/>
    <col min="14592" max="14594" width="13" style="90" customWidth="1"/>
    <col min="14595" max="14595" width="13.625" style="90" customWidth="1"/>
    <col min="14596" max="14596" width="13.25" style="90" customWidth="1"/>
    <col min="14597" max="14598" width="14.375" style="90" customWidth="1"/>
    <col min="14599" max="14846" width="9" style="90"/>
    <col min="14847" max="14847" width="21.625" style="90" customWidth="1"/>
    <col min="14848" max="14850" width="13" style="90" customWidth="1"/>
    <col min="14851" max="14851" width="13.625" style="90" customWidth="1"/>
    <col min="14852" max="14852" width="13.25" style="90" customWidth="1"/>
    <col min="14853" max="14854" width="14.375" style="90" customWidth="1"/>
    <col min="14855" max="15102" width="9" style="90"/>
    <col min="15103" max="15103" width="21.625" style="90" customWidth="1"/>
    <col min="15104" max="15106" width="13" style="90" customWidth="1"/>
    <col min="15107" max="15107" width="13.625" style="90" customWidth="1"/>
    <col min="15108" max="15108" width="13.25" style="90" customWidth="1"/>
    <col min="15109" max="15110" width="14.375" style="90" customWidth="1"/>
    <col min="15111" max="15358" width="9" style="90"/>
    <col min="15359" max="15359" width="21.625" style="90" customWidth="1"/>
    <col min="15360" max="15362" width="13" style="90" customWidth="1"/>
    <col min="15363" max="15363" width="13.625" style="90" customWidth="1"/>
    <col min="15364" max="15364" width="13.25" style="90" customWidth="1"/>
    <col min="15365" max="15366" width="14.375" style="90" customWidth="1"/>
    <col min="15367" max="15614" width="9" style="90"/>
    <col min="15615" max="15615" width="21.625" style="90" customWidth="1"/>
    <col min="15616" max="15618" width="13" style="90" customWidth="1"/>
    <col min="15619" max="15619" width="13.625" style="90" customWidth="1"/>
    <col min="15620" max="15620" width="13.25" style="90" customWidth="1"/>
    <col min="15621" max="15622" width="14.375" style="90" customWidth="1"/>
    <col min="15623" max="15870" width="9" style="90"/>
    <col min="15871" max="15871" width="21.625" style="90" customWidth="1"/>
    <col min="15872" max="15874" width="13" style="90" customWidth="1"/>
    <col min="15875" max="15875" width="13.625" style="90" customWidth="1"/>
    <col min="15876" max="15876" width="13.25" style="90" customWidth="1"/>
    <col min="15877" max="15878" width="14.375" style="90" customWidth="1"/>
    <col min="15879" max="16126" width="9" style="90"/>
    <col min="16127" max="16127" width="21.625" style="90" customWidth="1"/>
    <col min="16128" max="16130" width="13" style="90" customWidth="1"/>
    <col min="16131" max="16131" width="13.625" style="90" customWidth="1"/>
    <col min="16132" max="16132" width="13.25" style="90" customWidth="1"/>
    <col min="16133" max="16134" width="14.375" style="90" customWidth="1"/>
    <col min="16135" max="16384" width="9" style="90"/>
  </cols>
  <sheetData>
    <row r="1" s="3" customFormat="1" ht="32.25" customHeight="1" spans="1:8">
      <c r="A1" s="91" t="s">
        <v>1</v>
      </c>
    </row>
    <row r="2" s="89" customFormat="1" ht="26.25" spans="1:8">
      <c r="A2" s="92" t="s">
        <v>161</v>
      </c>
      <c r="B2" s="92"/>
      <c r="C2" s="92"/>
      <c r="D2" s="92"/>
      <c r="E2" s="92"/>
      <c r="F2" s="92"/>
      <c r="G2" s="92"/>
      <c r="H2" s="92"/>
    </row>
    <row r="3" ht="24.75" customHeight="1" spans="1:8">
      <c r="A3" s="93"/>
      <c r="B3" s="93"/>
      <c r="C3" s="93"/>
      <c r="D3" s="93"/>
      <c r="E3" s="93"/>
      <c r="F3" s="93"/>
      <c r="G3" s="94" t="s">
        <v>162</v>
      </c>
      <c r="H3" s="94"/>
    </row>
    <row r="4" customHeight="1" spans="1:8">
      <c r="A4" s="95" t="s">
        <v>4</v>
      </c>
      <c r="B4" s="96" t="s">
        <v>163</v>
      </c>
      <c r="C4" s="96" t="s">
        <v>7</v>
      </c>
      <c r="D4" s="96" t="s">
        <v>164</v>
      </c>
      <c r="E4" s="96" t="s">
        <v>165</v>
      </c>
      <c r="F4" s="96" t="s">
        <v>166</v>
      </c>
      <c r="G4" s="96" t="s">
        <v>167</v>
      </c>
      <c r="H4" s="96" t="s">
        <v>168</v>
      </c>
    </row>
    <row r="5" customHeight="1" spans="1:8">
      <c r="A5" s="95"/>
      <c r="B5" s="96"/>
      <c r="C5" s="95"/>
      <c r="D5" s="96"/>
      <c r="E5" s="96"/>
      <c r="F5" s="96"/>
      <c r="G5" s="96"/>
      <c r="H5" s="96"/>
    </row>
    <row r="6" customHeight="1" spans="1:8">
      <c r="A6" s="95"/>
      <c r="B6" s="96"/>
      <c r="C6" s="95"/>
      <c r="D6" s="96"/>
      <c r="E6" s="96"/>
      <c r="F6" s="96"/>
      <c r="G6" s="96"/>
      <c r="H6" s="96"/>
    </row>
    <row r="7" ht="27" hidden="1" customHeight="1" spans="1:8">
      <c r="A7" s="97" t="s">
        <v>11</v>
      </c>
      <c r="B7" s="98">
        <f>SUM(B8:B9)</f>
        <v>310127</v>
      </c>
      <c r="C7" s="99">
        <f>C8+C9</f>
        <v>286461</v>
      </c>
      <c r="D7" s="98">
        <f>SUM(D8:D9)</f>
        <v>295066</v>
      </c>
      <c r="E7" s="98">
        <f t="shared" ref="E7:E12" si="0">D7-B7</f>
        <v>-15061</v>
      </c>
      <c r="F7" s="100">
        <f t="shared" ref="F7:F12" si="1">E7/B7*100</f>
        <v>-4.8563975403625</v>
      </c>
      <c r="G7" s="98">
        <f t="shared" ref="G7:G12" si="2">D7-C7</f>
        <v>8605</v>
      </c>
      <c r="H7" s="101">
        <f t="shared" ref="H7:H12" si="3">G7/C7*100</f>
        <v>3.00389930915552</v>
      </c>
    </row>
    <row r="8" ht="27" hidden="1" customHeight="1" spans="1:8">
      <c r="A8" s="102" t="s">
        <v>12</v>
      </c>
      <c r="B8" s="103">
        <v>246127</v>
      </c>
      <c r="C8" s="104">
        <v>209891</v>
      </c>
      <c r="D8" s="103">
        <v>227066</v>
      </c>
      <c r="E8" s="103">
        <f t="shared" si="0"/>
        <v>-19061</v>
      </c>
      <c r="F8" s="105">
        <f t="shared" si="1"/>
        <v>-7.74437587099343</v>
      </c>
      <c r="G8" s="103">
        <f t="shared" si="2"/>
        <v>17175</v>
      </c>
      <c r="H8" s="106">
        <f t="shared" si="3"/>
        <v>8.18281870113535</v>
      </c>
    </row>
    <row r="9" ht="27" hidden="1" customHeight="1" spans="1:8">
      <c r="A9" s="102" t="s">
        <v>13</v>
      </c>
      <c r="B9" s="103">
        <v>64000</v>
      </c>
      <c r="C9" s="104">
        <v>76570</v>
      </c>
      <c r="D9" s="103">
        <v>68000</v>
      </c>
      <c r="E9" s="103">
        <f t="shared" si="0"/>
        <v>4000</v>
      </c>
      <c r="F9" s="105">
        <f t="shared" si="1"/>
        <v>6.25</v>
      </c>
      <c r="G9" s="103">
        <f t="shared" si="2"/>
        <v>-8570</v>
      </c>
      <c r="H9" s="106">
        <f t="shared" si="3"/>
        <v>-11.1923729920334</v>
      </c>
    </row>
    <row r="10" ht="27" customHeight="1" spans="1:8">
      <c r="A10" s="107" t="s">
        <v>14</v>
      </c>
      <c r="B10" s="103">
        <f>SUM(B11:B12)</f>
        <v>208355</v>
      </c>
      <c r="C10" s="104">
        <f>C11+C12</f>
        <v>202795</v>
      </c>
      <c r="D10" s="103">
        <f t="shared" ref="D10" si="4">SUM(D11:D12)</f>
        <v>206855</v>
      </c>
      <c r="E10" s="103">
        <f t="shared" si="0"/>
        <v>-1500</v>
      </c>
      <c r="F10" s="105">
        <f t="shared" si="1"/>
        <v>-0.71992512778671</v>
      </c>
      <c r="G10" s="103">
        <f t="shared" si="2"/>
        <v>4060</v>
      </c>
      <c r="H10" s="106">
        <f t="shared" si="3"/>
        <v>2.00202174609828</v>
      </c>
    </row>
    <row r="11" ht="27" customHeight="1" spans="1:8">
      <c r="A11" s="102" t="s">
        <v>12</v>
      </c>
      <c r="B11" s="103">
        <v>144355</v>
      </c>
      <c r="C11" s="104">
        <v>126225</v>
      </c>
      <c r="D11" s="103">
        <v>138855</v>
      </c>
      <c r="E11" s="103">
        <f t="shared" si="0"/>
        <v>-5500</v>
      </c>
      <c r="F11" s="105">
        <f t="shared" si="1"/>
        <v>-3.81005160888088</v>
      </c>
      <c r="G11" s="103">
        <f t="shared" si="2"/>
        <v>12630</v>
      </c>
      <c r="H11" s="106">
        <f t="shared" si="3"/>
        <v>10.0059417706477</v>
      </c>
    </row>
    <row r="12" ht="27" customHeight="1" spans="1:8">
      <c r="A12" s="102" t="s">
        <v>13</v>
      </c>
      <c r="B12" s="103">
        <v>64000</v>
      </c>
      <c r="C12" s="104">
        <v>76570</v>
      </c>
      <c r="D12" s="103">
        <v>68000</v>
      </c>
      <c r="E12" s="103">
        <f t="shared" si="0"/>
        <v>4000</v>
      </c>
      <c r="F12" s="105">
        <f t="shared" si="1"/>
        <v>6.25</v>
      </c>
      <c r="G12" s="103">
        <f t="shared" si="2"/>
        <v>-8570</v>
      </c>
      <c r="H12" s="106">
        <f t="shared" si="3"/>
        <v>-11.1923729920334</v>
      </c>
    </row>
    <row r="13" ht="16.5" customHeight="1"/>
    <row r="14" ht="20.1" customHeight="1" spans="1:8">
      <c r="A14" s="108" t="s">
        <v>169</v>
      </c>
      <c r="B14" s="109"/>
      <c r="C14" s="109"/>
      <c r="D14" s="109"/>
      <c r="E14" s="109"/>
      <c r="F14" s="109"/>
      <c r="G14" s="109"/>
      <c r="H14" s="109"/>
    </row>
  </sheetData>
  <mergeCells count="11">
    <mergeCell ref="A2:H2"/>
    <mergeCell ref="G3:H3"/>
    <mergeCell ref="A14:H14"/>
    <mergeCell ref="A4:A6"/>
    <mergeCell ref="B4:B6"/>
    <mergeCell ref="C4:C6"/>
    <mergeCell ref="D4:D6"/>
    <mergeCell ref="E4:E6"/>
    <mergeCell ref="F4:F6"/>
    <mergeCell ref="G4:G6"/>
    <mergeCell ref="H4:H6"/>
  </mergeCells>
  <printOptions horizontalCentered="1"/>
  <pageMargins left="0.984027777777778" right="0.984027777777778" top="0.984027777777778" bottom="0.984027777777778" header="0.393055555555556" footer="0.393055555555556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1" sqref="C1"/>
    </sheetView>
  </sheetViews>
  <sheetFormatPr defaultColWidth="9" defaultRowHeight="13.5" outlineLevelCol="3"/>
  <cols>
    <col min="1" max="1" width="33.75" customWidth="1"/>
    <col min="2" max="2" width="14.125" style="75" hidden="1" customWidth="1"/>
    <col min="3" max="3" width="14.375" customWidth="1"/>
    <col min="4" max="4" width="14.625" customWidth="1"/>
  </cols>
  <sheetData>
    <row r="1" s="1" customFormat="1" ht="20.25" customHeight="1" spans="1:4">
      <c r="A1" s="3" t="s">
        <v>16</v>
      </c>
      <c r="B1" s="76"/>
      <c r="C1" s="3"/>
      <c r="D1" s="3"/>
    </row>
    <row r="2" s="2" customFormat="1" ht="26.25" customHeight="1" spans="1:4">
      <c r="A2" s="4" t="s">
        <v>170</v>
      </c>
      <c r="B2" s="77"/>
      <c r="C2" s="4"/>
      <c r="D2" s="4"/>
    </row>
    <row r="3" ht="19.5" customHeight="1" spans="1:4">
      <c r="A3" s="5"/>
      <c r="B3" s="78"/>
      <c r="C3" s="5"/>
      <c r="D3" s="5" t="s">
        <v>3</v>
      </c>
    </row>
    <row r="4" ht="19.5" customHeight="1" spans="1:4">
      <c r="A4" s="79" t="s">
        <v>18</v>
      </c>
      <c r="B4" s="80" t="s">
        <v>171</v>
      </c>
      <c r="C4" s="8" t="s">
        <v>19</v>
      </c>
      <c r="D4" s="6" t="s">
        <v>21</v>
      </c>
    </row>
    <row r="5" ht="19.5" customHeight="1" spans="1:4">
      <c r="A5" s="81" t="s">
        <v>22</v>
      </c>
      <c r="B5" s="82">
        <f>SUM(B6:B21)</f>
        <v>126225</v>
      </c>
      <c r="C5" s="34">
        <f>SUM(C6:C21)</f>
        <v>138855</v>
      </c>
      <c r="D5" s="14">
        <f>IFERROR((C5-B5)/B5,"")</f>
        <v>0.100059417706477</v>
      </c>
    </row>
    <row r="6" ht="19.5" customHeight="1" spans="1:4">
      <c r="A6" s="9" t="s">
        <v>23</v>
      </c>
      <c r="B6" s="25">
        <v>26585</v>
      </c>
      <c r="C6" s="13">
        <v>52924</v>
      </c>
      <c r="D6" s="14">
        <f t="shared" ref="D6:D35" si="0">IFERROR((C6-B6)/B6,"")</f>
        <v>0.990746661651307</v>
      </c>
    </row>
    <row r="7" ht="19.5" customHeight="1" spans="1:4">
      <c r="A7" s="9" t="s">
        <v>24</v>
      </c>
      <c r="B7" s="25">
        <v>7633</v>
      </c>
      <c r="C7" s="13">
        <v>8412</v>
      </c>
      <c r="D7" s="14">
        <f t="shared" si="0"/>
        <v>0.102056858378095</v>
      </c>
    </row>
    <row r="8" ht="19.5" customHeight="1" spans="1:4">
      <c r="A8" s="9" t="s">
        <v>25</v>
      </c>
      <c r="B8" s="25"/>
      <c r="C8" s="13"/>
      <c r="D8" s="14" t="str">
        <f t="shared" si="0"/>
        <v/>
      </c>
    </row>
    <row r="9" ht="19.5" customHeight="1" spans="1:4">
      <c r="A9" s="9" t="s">
        <v>26</v>
      </c>
      <c r="B9" s="25">
        <v>909</v>
      </c>
      <c r="C9" s="13">
        <v>990</v>
      </c>
      <c r="D9" s="14">
        <f t="shared" si="0"/>
        <v>0.0891089108910891</v>
      </c>
    </row>
    <row r="10" ht="19.5" customHeight="1" spans="1:4">
      <c r="A10" s="9" t="s">
        <v>27</v>
      </c>
      <c r="B10" s="25">
        <v>163</v>
      </c>
      <c r="C10" s="13">
        <v>211</v>
      </c>
      <c r="D10" s="14">
        <f t="shared" si="0"/>
        <v>0.294478527607362</v>
      </c>
    </row>
    <row r="11" ht="19.5" customHeight="1" spans="1:4">
      <c r="A11" s="9" t="s">
        <v>28</v>
      </c>
      <c r="B11" s="25">
        <v>2804</v>
      </c>
      <c r="C11" s="13">
        <v>3899</v>
      </c>
      <c r="D11" s="14">
        <f t="shared" si="0"/>
        <v>0.390513552068474</v>
      </c>
    </row>
    <row r="12" ht="19.5" customHeight="1" spans="1:4">
      <c r="A12" s="9" t="s">
        <v>29</v>
      </c>
      <c r="B12" s="25">
        <v>2085</v>
      </c>
      <c r="C12" s="13">
        <v>2760</v>
      </c>
      <c r="D12" s="14">
        <f t="shared" si="0"/>
        <v>0.323741007194245</v>
      </c>
    </row>
    <row r="13" ht="19.5" customHeight="1" spans="1:4">
      <c r="A13" s="9" t="s">
        <v>30</v>
      </c>
      <c r="B13" s="25">
        <v>1504</v>
      </c>
      <c r="C13" s="13">
        <v>2020</v>
      </c>
      <c r="D13" s="14">
        <f t="shared" si="0"/>
        <v>0.343085106382979</v>
      </c>
    </row>
    <row r="14" ht="19.5" customHeight="1" spans="1:4">
      <c r="A14" s="9" t="s">
        <v>31</v>
      </c>
      <c r="B14" s="25">
        <v>18290</v>
      </c>
      <c r="C14" s="13">
        <v>22352</v>
      </c>
      <c r="D14" s="14">
        <f t="shared" si="0"/>
        <v>0.222088572990705</v>
      </c>
    </row>
    <row r="15" ht="19.5" customHeight="1" spans="1:4">
      <c r="A15" s="9" t="s">
        <v>32</v>
      </c>
      <c r="B15" s="25">
        <v>9327</v>
      </c>
      <c r="C15" s="13">
        <v>12581</v>
      </c>
      <c r="D15" s="14">
        <f t="shared" si="0"/>
        <v>0.348879596869304</v>
      </c>
    </row>
    <row r="16" ht="19.5" customHeight="1" spans="1:4">
      <c r="A16" s="9" t="s">
        <v>33</v>
      </c>
      <c r="B16" s="25">
        <v>4789</v>
      </c>
      <c r="C16" s="13">
        <v>4997</v>
      </c>
      <c r="D16" s="14">
        <f t="shared" si="0"/>
        <v>0.0434328669868448</v>
      </c>
    </row>
    <row r="17" ht="19.5" customHeight="1" spans="1:4">
      <c r="A17" s="9" t="s">
        <v>34</v>
      </c>
      <c r="B17" s="25">
        <v>45331</v>
      </c>
      <c r="C17" s="13">
        <v>19129</v>
      </c>
      <c r="D17" s="14">
        <f t="shared" si="0"/>
        <v>-0.578015044892016</v>
      </c>
    </row>
    <row r="18" ht="19.5" customHeight="1" spans="1:4">
      <c r="A18" s="9" t="s">
        <v>35</v>
      </c>
      <c r="B18" s="25">
        <v>6706</v>
      </c>
      <c r="C18" s="13">
        <v>8476</v>
      </c>
      <c r="D18" s="14">
        <f t="shared" si="0"/>
        <v>0.263942737846704</v>
      </c>
    </row>
    <row r="19" ht="19.5" customHeight="1" spans="1:4">
      <c r="A19" s="9" t="s">
        <v>36</v>
      </c>
      <c r="B19" s="25"/>
      <c r="C19" s="13"/>
      <c r="D19" s="14" t="str">
        <f t="shared" si="0"/>
        <v/>
      </c>
    </row>
    <row r="20" ht="19.5" customHeight="1" spans="1:4">
      <c r="A20" s="9" t="s">
        <v>37</v>
      </c>
      <c r="B20" s="25">
        <v>99</v>
      </c>
      <c r="C20" s="13">
        <v>104</v>
      </c>
      <c r="D20" s="14">
        <f t="shared" si="0"/>
        <v>0.0505050505050505</v>
      </c>
    </row>
    <row r="21" ht="19.5" customHeight="1" spans="1:4">
      <c r="A21" s="9" t="s">
        <v>38</v>
      </c>
      <c r="B21" s="25"/>
      <c r="C21" s="13"/>
      <c r="D21" s="14" t="str">
        <f t="shared" si="0"/>
        <v/>
      </c>
    </row>
    <row r="22" ht="19.5" customHeight="1" spans="1:4">
      <c r="A22" s="82" t="s">
        <v>39</v>
      </c>
      <c r="B22" s="62">
        <f>SUM(B23:B28)</f>
        <v>76570</v>
      </c>
      <c r="C22" s="22">
        <f>SUM(C23:C28)</f>
        <v>68000</v>
      </c>
      <c r="D22" s="14">
        <f t="shared" si="0"/>
        <v>-0.111923729920334</v>
      </c>
    </row>
    <row r="23" ht="19.5" customHeight="1" spans="1:4">
      <c r="A23" s="9" t="s">
        <v>40</v>
      </c>
      <c r="B23" s="25">
        <v>1953</v>
      </c>
      <c r="C23" s="13">
        <v>2600</v>
      </c>
      <c r="D23" s="14">
        <f t="shared" si="0"/>
        <v>0.331285202252944</v>
      </c>
    </row>
    <row r="24" ht="19.5" customHeight="1" spans="1:4">
      <c r="A24" s="9" t="s">
        <v>41</v>
      </c>
      <c r="B24" s="25">
        <v>1797</v>
      </c>
      <c r="C24" s="13">
        <v>2600</v>
      </c>
      <c r="D24" s="14">
        <f t="shared" si="0"/>
        <v>0.446855870895938</v>
      </c>
    </row>
    <row r="25" ht="19.5" customHeight="1" spans="1:4">
      <c r="A25" s="9" t="s">
        <v>42</v>
      </c>
      <c r="B25" s="25">
        <v>8707</v>
      </c>
      <c r="C25" s="13">
        <v>11600</v>
      </c>
      <c r="D25" s="14">
        <f t="shared" si="0"/>
        <v>0.332261398874469</v>
      </c>
    </row>
    <row r="26" ht="19.5" customHeight="1" spans="1:4">
      <c r="A26" s="9" t="s">
        <v>43</v>
      </c>
      <c r="B26" s="25">
        <v>63925</v>
      </c>
      <c r="C26" s="13">
        <v>51000</v>
      </c>
      <c r="D26" s="14">
        <f t="shared" si="0"/>
        <v>-0.202190066484161</v>
      </c>
    </row>
    <row r="27" ht="19.5" customHeight="1" spans="1:4">
      <c r="A27" s="9" t="s">
        <v>44</v>
      </c>
      <c r="B27" s="25">
        <v>188</v>
      </c>
      <c r="C27" s="13">
        <v>200</v>
      </c>
      <c r="D27" s="14">
        <f t="shared" si="0"/>
        <v>0.0638297872340425</v>
      </c>
    </row>
    <row r="28" ht="19.5" customHeight="1" spans="1:4">
      <c r="A28" s="58" t="s">
        <v>45</v>
      </c>
      <c r="B28" s="16"/>
      <c r="C28" s="18"/>
      <c r="D28" s="37" t="str">
        <f t="shared" si="0"/>
        <v/>
      </c>
    </row>
    <row r="29" ht="19.5" customHeight="1" spans="1:4">
      <c r="A29" s="83" t="s">
        <v>46</v>
      </c>
      <c r="B29" s="84">
        <f>B5+B22</f>
        <v>202795</v>
      </c>
      <c r="C29" s="85">
        <f>C5+C22</f>
        <v>206855</v>
      </c>
      <c r="D29" s="23">
        <f t="shared" si="0"/>
        <v>0.0200202174609828</v>
      </c>
    </row>
    <row r="30" ht="19.5" customHeight="1" spans="1:4">
      <c r="A30" s="24" t="s">
        <v>47</v>
      </c>
      <c r="B30" s="25">
        <v>356831</v>
      </c>
      <c r="C30" s="25">
        <f>307798+721</f>
        <v>308519</v>
      </c>
      <c r="D30" s="23">
        <f t="shared" si="0"/>
        <v>-0.13539182414084</v>
      </c>
    </row>
    <row r="31" ht="19.5" customHeight="1" spans="1:4">
      <c r="A31" s="24" t="s">
        <v>172</v>
      </c>
      <c r="B31" s="25">
        <f>6229+1050</f>
        <v>7279</v>
      </c>
      <c r="C31" s="25">
        <v>6187</v>
      </c>
      <c r="D31" s="23">
        <f t="shared" si="0"/>
        <v>-0.150020607226267</v>
      </c>
    </row>
    <row r="32" ht="19.5" customHeight="1" spans="1:4">
      <c r="A32" s="24" t="s">
        <v>49</v>
      </c>
      <c r="B32" s="25">
        <v>24169</v>
      </c>
      <c r="C32" s="25">
        <v>59337</v>
      </c>
      <c r="D32" s="23">
        <f t="shared" si="0"/>
        <v>1.4550870950391</v>
      </c>
    </row>
    <row r="33" ht="19.5" customHeight="1" spans="1:4">
      <c r="A33" s="24" t="s">
        <v>50</v>
      </c>
      <c r="B33" s="25">
        <v>25300</v>
      </c>
      <c r="C33" s="25"/>
      <c r="D33" s="23">
        <f t="shared" si="0"/>
        <v>-1</v>
      </c>
    </row>
    <row r="34" ht="19.5" customHeight="1" spans="1:4">
      <c r="A34" s="86" t="s">
        <v>51</v>
      </c>
      <c r="B34" s="24"/>
      <c r="C34" s="25">
        <v>3300</v>
      </c>
      <c r="D34" s="23" t="str">
        <f t="shared" si="0"/>
        <v/>
      </c>
    </row>
    <row r="35" ht="19.5" customHeight="1" spans="1:4">
      <c r="A35" s="87" t="s">
        <v>52</v>
      </c>
      <c r="B35" s="88">
        <f>SUM(B29:B34)</f>
        <v>616374</v>
      </c>
      <c r="C35" s="28">
        <f>SUM(C29:C34)</f>
        <v>584198</v>
      </c>
      <c r="D35" s="29">
        <f t="shared" si="0"/>
        <v>-0.0522020721185514</v>
      </c>
    </row>
  </sheetData>
  <mergeCells count="1">
    <mergeCell ref="A2:D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C1" sqref="C1"/>
    </sheetView>
  </sheetViews>
  <sheetFormatPr defaultColWidth="9" defaultRowHeight="13.5" outlineLevelCol="6"/>
  <cols>
    <col min="1" max="1" width="33.75" customWidth="1"/>
    <col min="2" max="2" width="13.75" hidden="1" customWidth="1"/>
    <col min="3" max="3" width="13" customWidth="1"/>
    <col min="4" max="4" width="17.875" customWidth="1"/>
    <col min="5" max="5" width="11.5" hidden="1" customWidth="1"/>
    <col min="6" max="6" width="13.625" hidden="1" customWidth="1"/>
    <col min="7" max="13" width="9" hidden="1" customWidth="1"/>
  </cols>
  <sheetData>
    <row r="1" s="1" customFormat="1" ht="25.5" customHeight="1" spans="1:7">
      <c r="A1" s="3" t="s">
        <v>53</v>
      </c>
      <c r="B1" s="3"/>
      <c r="C1" s="3"/>
      <c r="D1" s="3"/>
    </row>
    <row r="2" s="2" customFormat="1" ht="23.25" customHeight="1" spans="1:7">
      <c r="A2" s="4" t="s">
        <v>173</v>
      </c>
      <c r="B2" s="4"/>
      <c r="C2" s="4"/>
      <c r="D2" s="4"/>
    </row>
    <row r="3" ht="19.5" customHeight="1" spans="1:7">
      <c r="A3" s="5"/>
      <c r="B3" s="5"/>
      <c r="C3" s="5"/>
      <c r="D3" s="5" t="s">
        <v>3</v>
      </c>
    </row>
    <row r="4" ht="24.75" customHeight="1" spans="1:7">
      <c r="A4" s="6" t="s">
        <v>18</v>
      </c>
      <c r="B4" s="43" t="s">
        <v>171</v>
      </c>
      <c r="C4" s="8" t="s">
        <v>174</v>
      </c>
      <c r="D4" s="6" t="s">
        <v>21</v>
      </c>
      <c r="E4" s="71" t="s">
        <v>175</v>
      </c>
      <c r="F4" s="71" t="s">
        <v>176</v>
      </c>
      <c r="G4" s="71" t="s">
        <v>172</v>
      </c>
    </row>
    <row r="5" ht="20.1" customHeight="1" spans="1:7">
      <c r="A5" s="9" t="s">
        <v>177</v>
      </c>
      <c r="B5" s="11">
        <v>38732</v>
      </c>
      <c r="C5" s="11">
        <v>35625</v>
      </c>
      <c r="D5" s="14">
        <f>(C5-B5)/B5</f>
        <v>-0.0802179076732418</v>
      </c>
      <c r="E5">
        <f>39070-5483</f>
        <v>33587</v>
      </c>
      <c r="F5">
        <v>229</v>
      </c>
    </row>
    <row r="6" ht="20.1" customHeight="1" spans="1:7">
      <c r="A6" s="9" t="s">
        <v>178</v>
      </c>
      <c r="B6" s="13"/>
      <c r="C6" s="13"/>
      <c r="D6" s="14"/>
    </row>
    <row r="7" ht="20.1" customHeight="1" spans="1:7">
      <c r="A7" s="9" t="s">
        <v>179</v>
      </c>
      <c r="B7" s="13">
        <v>770</v>
      </c>
      <c r="C7" s="25">
        <v>540</v>
      </c>
      <c r="D7" s="14">
        <f>(C7-B7)/B7</f>
        <v>-0.298701298701299</v>
      </c>
      <c r="E7">
        <v>634</v>
      </c>
    </row>
    <row r="8" ht="20.1" customHeight="1" spans="1:7">
      <c r="A8" s="9" t="s">
        <v>180</v>
      </c>
      <c r="B8" s="13">
        <v>14091</v>
      </c>
      <c r="C8" s="13">
        <v>16392</v>
      </c>
      <c r="D8" s="14">
        <f t="shared" ref="D8:D30" si="0">(C8-B8)/B8</f>
        <v>0.16329572067277</v>
      </c>
      <c r="E8">
        <f>-1574+14118</f>
        <v>12544</v>
      </c>
      <c r="F8">
        <v>1171</v>
      </c>
    </row>
    <row r="9" ht="20.1" customHeight="1" spans="1:7">
      <c r="A9" s="9" t="s">
        <v>181</v>
      </c>
      <c r="B9" s="25">
        <v>158732</v>
      </c>
      <c r="C9" s="13">
        <v>132856</v>
      </c>
      <c r="D9" s="14">
        <f t="shared" si="0"/>
        <v>-0.163016909003856</v>
      </c>
      <c r="E9">
        <f>111599-17860-5522+10846</f>
        <v>99063</v>
      </c>
      <c r="F9">
        <v>37084</v>
      </c>
    </row>
    <row r="10" ht="20.1" customHeight="1" spans="1:7">
      <c r="A10" s="9" t="s">
        <v>182</v>
      </c>
      <c r="B10" s="25">
        <v>10425</v>
      </c>
      <c r="C10" s="13">
        <v>235</v>
      </c>
      <c r="D10" s="14">
        <f t="shared" si="0"/>
        <v>-0.977458033573142</v>
      </c>
      <c r="E10">
        <v>102</v>
      </c>
      <c r="F10">
        <v>162</v>
      </c>
    </row>
    <row r="11" ht="20.1" customHeight="1" spans="1:7">
      <c r="A11" s="9" t="s">
        <v>183</v>
      </c>
      <c r="B11" s="25">
        <v>4891</v>
      </c>
      <c r="C11" s="13">
        <v>3078</v>
      </c>
      <c r="D11" s="14">
        <f t="shared" si="0"/>
        <v>-0.370680842363525</v>
      </c>
      <c r="E11">
        <v>2217</v>
      </c>
      <c r="F11">
        <v>771</v>
      </c>
    </row>
    <row r="12" ht="20.1" customHeight="1" spans="1:7">
      <c r="A12" s="9" t="s">
        <v>184</v>
      </c>
      <c r="B12" s="25">
        <v>115170</v>
      </c>
      <c r="C12" s="13">
        <v>147869</v>
      </c>
      <c r="D12" s="14">
        <f t="shared" si="0"/>
        <v>0.283919423460971</v>
      </c>
      <c r="E12">
        <f>60701+17860+5483+1574</f>
        <v>85618</v>
      </c>
      <c r="F12">
        <v>66964</v>
      </c>
    </row>
    <row r="13" ht="20.1" customHeight="1" spans="1:7">
      <c r="A13" s="9" t="s">
        <v>185</v>
      </c>
      <c r="B13" s="25">
        <v>63160</v>
      </c>
      <c r="C13" s="13">
        <v>48203</v>
      </c>
      <c r="D13" s="14">
        <f t="shared" si="0"/>
        <v>-0.236811272957568</v>
      </c>
      <c r="E13" s="72">
        <f>5522+30379</f>
        <v>35901</v>
      </c>
      <c r="F13">
        <v>15696</v>
      </c>
    </row>
    <row r="14" ht="20.1" customHeight="1" spans="1:7">
      <c r="A14" s="9" t="s">
        <v>186</v>
      </c>
      <c r="B14" s="25">
        <v>12504</v>
      </c>
      <c r="C14" s="13">
        <v>18493</v>
      </c>
      <c r="D14" s="14">
        <f t="shared" si="0"/>
        <v>0.478966730646193</v>
      </c>
      <c r="E14">
        <v>5944</v>
      </c>
      <c r="F14">
        <v>2634</v>
      </c>
    </row>
    <row r="15" ht="20.1" customHeight="1" spans="1:7">
      <c r="A15" s="9" t="s">
        <v>187</v>
      </c>
      <c r="B15" s="25">
        <v>29152</v>
      </c>
      <c r="C15" s="25">
        <v>15734</v>
      </c>
      <c r="D15" s="14">
        <f t="shared" si="0"/>
        <v>-0.460277167947311</v>
      </c>
      <c r="E15">
        <v>17376</v>
      </c>
    </row>
    <row r="16" ht="20.1" customHeight="1" spans="1:7">
      <c r="A16" s="9" t="s">
        <v>188</v>
      </c>
      <c r="B16" s="25">
        <v>86017</v>
      </c>
      <c r="C16" s="25">
        <v>88649</v>
      </c>
      <c r="D16" s="14">
        <f t="shared" si="0"/>
        <v>0.0305986026018113</v>
      </c>
      <c r="E16">
        <f>31011</f>
        <v>31011</v>
      </c>
      <c r="F16">
        <v>50851</v>
      </c>
    </row>
    <row r="17" ht="20.1" customHeight="1" spans="1:7">
      <c r="A17" s="9" t="s">
        <v>189</v>
      </c>
      <c r="B17" s="25">
        <v>15844</v>
      </c>
      <c r="C17" s="25">
        <v>10194</v>
      </c>
      <c r="D17" s="14">
        <f t="shared" si="0"/>
        <v>-0.356601868215097</v>
      </c>
      <c r="E17">
        <v>7832</v>
      </c>
      <c r="F17">
        <v>1996</v>
      </c>
    </row>
    <row r="18" ht="20.1" customHeight="1" spans="1:7">
      <c r="A18" s="9" t="s">
        <v>190</v>
      </c>
      <c r="B18" s="25">
        <v>1412</v>
      </c>
      <c r="C18" s="25">
        <v>12401</v>
      </c>
      <c r="D18" s="14">
        <f t="shared" si="0"/>
        <v>7.78257790368272</v>
      </c>
      <c r="E18">
        <v>1713</v>
      </c>
      <c r="F18">
        <v>27</v>
      </c>
    </row>
    <row r="19" ht="20.1" customHeight="1" spans="1:7">
      <c r="A19" s="9" t="s">
        <v>191</v>
      </c>
      <c r="B19" s="25">
        <v>377</v>
      </c>
      <c r="C19" s="13">
        <v>307</v>
      </c>
      <c r="D19" s="14">
        <f t="shared" si="0"/>
        <v>-0.185676392572944</v>
      </c>
      <c r="E19">
        <v>503</v>
      </c>
    </row>
    <row r="20" ht="20.1" customHeight="1" spans="1:7">
      <c r="A20" s="9" t="s">
        <v>192</v>
      </c>
      <c r="B20" s="25"/>
      <c r="C20" s="13"/>
      <c r="D20" s="14"/>
      <c r="E20">
        <v>84</v>
      </c>
    </row>
    <row r="21" ht="20.1" customHeight="1" spans="1:7">
      <c r="A21" s="9" t="s">
        <v>193</v>
      </c>
      <c r="B21" s="25"/>
      <c r="C21" s="13"/>
      <c r="D21" s="14"/>
    </row>
    <row r="22" ht="20.1" customHeight="1" spans="1:7">
      <c r="A22" s="9" t="s">
        <v>194</v>
      </c>
      <c r="B22" s="25">
        <v>12971</v>
      </c>
      <c r="C22" s="13">
        <v>1745</v>
      </c>
      <c r="D22" s="14">
        <f t="shared" si="0"/>
        <v>-0.865469123429188</v>
      </c>
      <c r="E22">
        <v>1837</v>
      </c>
    </row>
    <row r="23" ht="20.1" customHeight="1" spans="1:7">
      <c r="A23" s="9" t="s">
        <v>195</v>
      </c>
      <c r="B23" s="25">
        <v>17534</v>
      </c>
      <c r="C23" s="25">
        <v>9894</v>
      </c>
      <c r="D23" s="14">
        <f t="shared" si="0"/>
        <v>-0.435724877381088</v>
      </c>
      <c r="E23">
        <v>9770</v>
      </c>
      <c r="F23">
        <v>140</v>
      </c>
    </row>
    <row r="24" ht="20.1" customHeight="1" spans="1:7">
      <c r="A24" s="9" t="s">
        <v>196</v>
      </c>
      <c r="B24" s="25">
        <v>571</v>
      </c>
      <c r="C24" s="13">
        <f>E24+F24+G24</f>
        <v>404</v>
      </c>
      <c r="D24" s="14">
        <f t="shared" si="0"/>
        <v>-0.292469352014011</v>
      </c>
      <c r="E24">
        <v>404</v>
      </c>
    </row>
    <row r="25" ht="20.1" customHeight="1" spans="1:7">
      <c r="A25" s="9" t="s">
        <v>197</v>
      </c>
      <c r="B25" s="25">
        <v>2854</v>
      </c>
      <c r="C25" s="13">
        <v>2512</v>
      </c>
      <c r="D25" s="14">
        <f t="shared" si="0"/>
        <v>-0.119831814996496</v>
      </c>
      <c r="E25">
        <v>2315</v>
      </c>
      <c r="F25">
        <v>211</v>
      </c>
    </row>
    <row r="26" ht="20.1" customHeight="1" spans="1:7">
      <c r="A26" s="9" t="s">
        <v>198</v>
      </c>
      <c r="B26" s="25"/>
      <c r="C26" s="13">
        <v>5974</v>
      </c>
      <c r="D26" s="14"/>
      <c r="E26">
        <v>4000</v>
      </c>
    </row>
    <row r="27" ht="20.1" customHeight="1" spans="1:7">
      <c r="A27" s="9" t="s">
        <v>199</v>
      </c>
      <c r="B27" s="13">
        <v>255</v>
      </c>
      <c r="C27" s="25">
        <v>4217</v>
      </c>
      <c r="D27" s="14">
        <f t="shared" si="0"/>
        <v>15.5372549019608</v>
      </c>
      <c r="E27">
        <f>4000</f>
        <v>4000</v>
      </c>
      <c r="F27">
        <v>673</v>
      </c>
      <c r="G27">
        <v>6187</v>
      </c>
    </row>
    <row r="28" ht="20.1" customHeight="1" spans="1:7">
      <c r="A28" s="9" t="s">
        <v>200</v>
      </c>
      <c r="B28" s="44"/>
      <c r="C28" s="13">
        <f>E28+F28+G28</f>
        <v>0</v>
      </c>
      <c r="D28" s="14"/>
    </row>
    <row r="29" ht="20.1" customHeight="1" spans="1:7">
      <c r="A29" s="9" t="s">
        <v>201</v>
      </c>
      <c r="B29" s="44">
        <v>9370</v>
      </c>
      <c r="C29" s="13">
        <v>10168</v>
      </c>
      <c r="D29" s="14">
        <f t="shared" si="0"/>
        <v>0.0851654215581644</v>
      </c>
      <c r="E29">
        <f>17488-4500-1720-1103</f>
        <v>10165</v>
      </c>
    </row>
    <row r="30" ht="20.1" customHeight="1" spans="1:7">
      <c r="A30" s="16" t="s">
        <v>202</v>
      </c>
      <c r="B30" s="48">
        <v>22</v>
      </c>
      <c r="C30" s="18">
        <f>E30+F30+G30</f>
        <v>35</v>
      </c>
      <c r="D30" s="19">
        <f t="shared" si="0"/>
        <v>0.590909090909091</v>
      </c>
      <c r="E30">
        <v>35</v>
      </c>
    </row>
    <row r="31" ht="20.1" customHeight="1" spans="1:7">
      <c r="A31" s="73" t="s">
        <v>81</v>
      </c>
      <c r="B31" s="74">
        <f>SUM(B5:B30)</f>
        <v>594854</v>
      </c>
      <c r="C31" s="34">
        <f>SUM(C5:C30)</f>
        <v>565525</v>
      </c>
      <c r="D31" s="23">
        <f>IFERROR((C31-B31)/B31,"")</f>
        <v>-0.0493045352304935</v>
      </c>
      <c r="E31">
        <f>SUM(E5:E30)</f>
        <v>366655</v>
      </c>
      <c r="F31">
        <f>SUM(F5:F30)</f>
        <v>178609</v>
      </c>
      <c r="G31">
        <f>SUM(G5:G30)</f>
        <v>6187</v>
      </c>
    </row>
    <row r="32" ht="20.1" customHeight="1" spans="1:7">
      <c r="A32" s="24" t="s">
        <v>82</v>
      </c>
      <c r="B32" s="13">
        <v>3115</v>
      </c>
      <c r="C32" s="25">
        <v>2753</v>
      </c>
      <c r="D32" s="23">
        <f>IFERROR((C32-B32)/B32,"")</f>
        <v>-0.116211878009631</v>
      </c>
      <c r="E32">
        <v>2827</v>
      </c>
    </row>
    <row r="33" ht="20.1" customHeight="1" spans="1:7">
      <c r="A33" s="24" t="s">
        <v>83</v>
      </c>
      <c r="B33" s="13">
        <v>12218</v>
      </c>
      <c r="C33" s="13">
        <f>E33</f>
        <v>15920</v>
      </c>
      <c r="D33" s="23">
        <f>IFERROR((C33-B33)/B33,"")</f>
        <v>0.302995580291373</v>
      </c>
      <c r="E33">
        <f>14200+1720</f>
        <v>15920</v>
      </c>
    </row>
    <row r="34" ht="20.1" customHeight="1" spans="1:7">
      <c r="A34" s="24" t="s">
        <v>84</v>
      </c>
      <c r="B34" s="69">
        <v>6187</v>
      </c>
      <c r="C34" s="13"/>
      <c r="D34" s="23">
        <f>IFERROR((C34-B34)/B34,"")</f>
        <v>-1</v>
      </c>
    </row>
    <row r="35" ht="20.1" customHeight="1" spans="1:7">
      <c r="A35" s="40" t="s">
        <v>85</v>
      </c>
      <c r="B35" s="50">
        <f>SUM(B31:B34)</f>
        <v>616374</v>
      </c>
      <c r="C35" s="28">
        <f>SUM(C31:C34)</f>
        <v>584198</v>
      </c>
      <c r="D35" s="29">
        <f>IFERROR((C35-B35)/B35,"")</f>
        <v>-0.0522020721185514</v>
      </c>
      <c r="E35" s="50">
        <f>SUM(E31:E34)</f>
        <v>385402</v>
      </c>
      <c r="F35" s="50">
        <f>SUM(F31:F34)</f>
        <v>178609</v>
      </c>
      <c r="G35" s="50">
        <f>SUM(G31:G34)</f>
        <v>6187</v>
      </c>
    </row>
  </sheetData>
  <mergeCells count="1">
    <mergeCell ref="A2:D2"/>
  </mergeCells>
  <printOptions horizontalCentered="1"/>
  <pageMargins left="0.984027777777778" right="0.984027777777778" top="0.708333333333333" bottom="0.747916666666667" header="0.393055555555556" footer="0.393055555555556"/>
  <pageSetup paperSize="9" orientation="portrait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C1" sqref="C1"/>
    </sheetView>
  </sheetViews>
  <sheetFormatPr defaultColWidth="9" defaultRowHeight="13.5" outlineLevelCol="3"/>
  <cols>
    <col min="1" max="1" width="45.25" customWidth="1"/>
    <col min="2" max="2" width="18" hidden="1" customWidth="1"/>
    <col min="3" max="3" width="18.125" customWidth="1"/>
    <col min="4" max="4" width="16.5" customWidth="1"/>
  </cols>
  <sheetData>
    <row r="1" s="1" customFormat="1" ht="25.5" customHeight="1" spans="1:4">
      <c r="A1" s="3" t="s">
        <v>86</v>
      </c>
      <c r="B1" s="3"/>
      <c r="C1" s="3"/>
      <c r="D1" s="3"/>
    </row>
    <row r="2" s="2" customFormat="1" ht="26.25" customHeight="1" spans="1:4">
      <c r="A2" s="4" t="s">
        <v>203</v>
      </c>
      <c r="B2" s="4"/>
      <c r="C2" s="4"/>
      <c r="D2" s="4"/>
    </row>
    <row r="3" ht="19.5" customHeight="1" spans="1:4">
      <c r="A3" s="5"/>
      <c r="B3" s="5"/>
      <c r="C3" s="5"/>
      <c r="D3" s="5" t="s">
        <v>3</v>
      </c>
    </row>
    <row r="4" ht="27.75" customHeight="1" spans="1:4">
      <c r="A4" s="6" t="s">
        <v>18</v>
      </c>
      <c r="B4" s="43" t="s">
        <v>171</v>
      </c>
      <c r="C4" s="8" t="s">
        <v>174</v>
      </c>
      <c r="D4" s="6" t="s">
        <v>21</v>
      </c>
    </row>
    <row r="5" ht="24.95" customHeight="1" spans="1:4">
      <c r="A5" s="9" t="s">
        <v>89</v>
      </c>
      <c r="B5" s="11">
        <v>2094</v>
      </c>
      <c r="C5" s="11">
        <v>3351</v>
      </c>
      <c r="D5" s="14">
        <f>IFERROR((C5-B5)/B5,"")</f>
        <v>0.600286532951289</v>
      </c>
    </row>
    <row r="6" ht="24.95" customHeight="1" spans="1:4">
      <c r="A6" s="9" t="s">
        <v>90</v>
      </c>
      <c r="B6" s="13">
        <v>85</v>
      </c>
      <c r="C6" s="13">
        <v>137</v>
      </c>
      <c r="D6" s="14">
        <f t="shared" ref="D6:D18" si="0">IFERROR((C6-B6)/B6,"")</f>
        <v>0.611764705882353</v>
      </c>
    </row>
    <row r="7" ht="24.95" customHeight="1" spans="1:4">
      <c r="A7" s="9" t="s">
        <v>91</v>
      </c>
      <c r="B7" s="13">
        <v>52440</v>
      </c>
      <c r="C7" s="13">
        <v>83911</v>
      </c>
      <c r="D7" s="14">
        <f t="shared" si="0"/>
        <v>0.600133485888635</v>
      </c>
    </row>
    <row r="8" ht="24.95" customHeight="1" spans="1:4">
      <c r="A8" s="9" t="s">
        <v>92</v>
      </c>
      <c r="B8" s="13">
        <v>489</v>
      </c>
      <c r="C8" s="13">
        <v>300</v>
      </c>
      <c r="D8" s="14">
        <f t="shared" si="0"/>
        <v>-0.386503067484663</v>
      </c>
    </row>
    <row r="9" ht="24.95" customHeight="1" spans="1:4">
      <c r="A9" s="9" t="s">
        <v>93</v>
      </c>
      <c r="B9" s="13">
        <v>7922</v>
      </c>
      <c r="C9" s="13">
        <v>4010</v>
      </c>
      <c r="D9" s="14">
        <f t="shared" si="0"/>
        <v>-0.493814693259278</v>
      </c>
    </row>
    <row r="10" ht="24.95" customHeight="1" spans="1:4">
      <c r="A10" s="9" t="s">
        <v>94</v>
      </c>
      <c r="B10" s="13"/>
      <c r="C10" s="13">
        <v>200</v>
      </c>
      <c r="D10" s="14" t="str">
        <f t="shared" si="0"/>
        <v/>
      </c>
    </row>
    <row r="11" ht="24.95" customHeight="1" spans="1:4">
      <c r="A11" s="9" t="s">
        <v>95</v>
      </c>
      <c r="B11" s="13">
        <v>32</v>
      </c>
      <c r="C11" s="13">
        <v>20</v>
      </c>
      <c r="D11" s="14">
        <f t="shared" si="0"/>
        <v>-0.375</v>
      </c>
    </row>
    <row r="12" ht="24.95" customHeight="1" spans="1:4">
      <c r="A12" s="9" t="s">
        <v>96</v>
      </c>
      <c r="B12" s="66"/>
      <c r="C12" s="13">
        <v>7931</v>
      </c>
      <c r="D12" s="14" t="str">
        <f t="shared" si="0"/>
        <v/>
      </c>
    </row>
    <row r="13" ht="24.95" customHeight="1" spans="1:4">
      <c r="A13" s="16"/>
      <c r="B13" s="67"/>
      <c r="C13" s="18"/>
      <c r="D13" s="37" t="str">
        <f t="shared" si="0"/>
        <v/>
      </c>
    </row>
    <row r="14" ht="24.95" customHeight="1" spans="1:4">
      <c r="A14" s="20" t="s">
        <v>46</v>
      </c>
      <c r="B14" s="68">
        <f>SUM(B5:B13)</f>
        <v>63062</v>
      </c>
      <c r="C14" s="22">
        <f>SUM(C5:C13)</f>
        <v>99860</v>
      </c>
      <c r="D14" s="23">
        <f t="shared" si="0"/>
        <v>0.583520979353652</v>
      </c>
    </row>
    <row r="15" ht="24.95" customHeight="1" spans="1:4">
      <c r="A15" s="24" t="s">
        <v>47</v>
      </c>
      <c r="B15" s="66">
        <v>72977</v>
      </c>
      <c r="C15" s="25">
        <v>217</v>
      </c>
      <c r="D15" s="23">
        <f t="shared" si="0"/>
        <v>-0.99702646039163</v>
      </c>
    </row>
    <row r="16" ht="24.95" customHeight="1" spans="1:4">
      <c r="A16" s="24" t="s">
        <v>172</v>
      </c>
      <c r="B16" s="69">
        <v>19938</v>
      </c>
      <c r="C16" s="25">
        <v>84631</v>
      </c>
      <c r="D16" s="23">
        <f t="shared" si="0"/>
        <v>3.24470859664961</v>
      </c>
    </row>
    <row r="17" ht="24.95" customHeight="1" spans="1:4">
      <c r="A17" s="24" t="s">
        <v>50</v>
      </c>
      <c r="B17" s="25">
        <v>152000</v>
      </c>
      <c r="C17" s="13"/>
      <c r="D17" s="23">
        <f t="shared" si="0"/>
        <v>-1</v>
      </c>
    </row>
    <row r="18" ht="24.95" customHeight="1" spans="1:4">
      <c r="A18" s="40" t="s">
        <v>52</v>
      </c>
      <c r="B18" s="70">
        <f>SUM(B14:B17)</f>
        <v>307977</v>
      </c>
      <c r="C18" s="28">
        <f>SUM(C14:C17)</f>
        <v>184708</v>
      </c>
      <c r="D18" s="29">
        <f t="shared" si="0"/>
        <v>-0.400253915065086</v>
      </c>
    </row>
  </sheetData>
  <mergeCells count="1">
    <mergeCell ref="A2:D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showZeros="0" workbookViewId="0">
      <selection activeCell="C1" sqref="C1"/>
    </sheetView>
  </sheetViews>
  <sheetFormatPr defaultColWidth="9" defaultRowHeight="13.5"/>
  <cols>
    <col min="1" max="1" width="50.5" customWidth="1"/>
    <col min="2" max="2" width="15.5" hidden="1" customWidth="1"/>
    <col min="3" max="3" width="15.625" customWidth="1"/>
    <col min="4" max="4" width="14.125" customWidth="1"/>
    <col min="6" max="6" width="9" customWidth="1"/>
    <col min="7" max="11" width="9" hidden="1" customWidth="1"/>
  </cols>
  <sheetData>
    <row r="1" s="1" customFormat="1" ht="25.5" customHeight="1" spans="1:9">
      <c r="A1" s="3" t="s">
        <v>98</v>
      </c>
      <c r="B1" s="3"/>
      <c r="C1" s="3"/>
      <c r="D1" s="3"/>
    </row>
    <row r="2" s="2" customFormat="1" ht="26.25" customHeight="1" spans="1:9">
      <c r="A2" s="4" t="s">
        <v>204</v>
      </c>
      <c r="B2" s="4"/>
      <c r="C2" s="4"/>
      <c r="D2" s="4"/>
    </row>
    <row r="3" ht="19.5" customHeight="1" spans="1:9">
      <c r="A3" s="5"/>
      <c r="B3" s="5"/>
      <c r="C3" s="5"/>
      <c r="D3" s="5" t="s">
        <v>3</v>
      </c>
    </row>
    <row r="4" ht="23.1" customHeight="1" spans="1:9">
      <c r="A4" s="6" t="s">
        <v>18</v>
      </c>
      <c r="B4" s="51" t="s">
        <v>171</v>
      </c>
      <c r="C4" s="8" t="s">
        <v>174</v>
      </c>
      <c r="D4" s="6" t="s">
        <v>21</v>
      </c>
      <c r="G4" t="s">
        <v>205</v>
      </c>
      <c r="H4" t="s">
        <v>206</v>
      </c>
      <c r="I4" t="s">
        <v>172</v>
      </c>
    </row>
    <row r="5" ht="23.1" customHeight="1" spans="1:9">
      <c r="A5" s="9" t="s">
        <v>100</v>
      </c>
      <c r="B5" s="52">
        <f t="shared" ref="B5" si="0">B6</f>
        <v>60</v>
      </c>
      <c r="C5" s="53">
        <f>G5+H5+I5</f>
        <v>0</v>
      </c>
      <c r="D5" s="14">
        <f>IFERROR((C5-B5)/B5,"")</f>
        <v>-1</v>
      </c>
      <c r="G5" s="53">
        <f t="shared" ref="G5:I5" si="1">G6</f>
        <v>0</v>
      </c>
      <c r="H5" s="53">
        <f t="shared" si="1"/>
        <v>0</v>
      </c>
      <c r="I5" s="53">
        <f t="shared" si="1"/>
        <v>0</v>
      </c>
    </row>
    <row r="6" ht="23.1" customHeight="1" spans="1:9">
      <c r="A6" s="9" t="s">
        <v>101</v>
      </c>
      <c r="B6" s="54">
        <v>60</v>
      </c>
      <c r="C6" s="25">
        <f>G6+H6+I6</f>
        <v>0</v>
      </c>
      <c r="D6" s="14">
        <f>IFERROR((C6-B6)/B6,"")</f>
        <v>-1</v>
      </c>
      <c r="G6" s="25"/>
      <c r="H6" s="25"/>
      <c r="I6" s="25"/>
    </row>
    <row r="7" ht="23.1" customHeight="1" spans="1:9">
      <c r="A7" s="9" t="s">
        <v>102</v>
      </c>
      <c r="B7" s="55">
        <f>SUM(B8:B14)</f>
        <v>33779</v>
      </c>
      <c r="C7" s="25">
        <f t="shared" ref="C7:C27" si="2">G7+H7+I7</f>
        <v>90216</v>
      </c>
      <c r="D7" s="14">
        <f t="shared" ref="D7:D27" si="3">IFERROR((C7-B7)/B7,"")</f>
        <v>1.67077178128423</v>
      </c>
      <c r="G7" s="56">
        <f t="shared" ref="G7:I7" si="4">SUM(G8:G14)</f>
        <v>59652</v>
      </c>
      <c r="H7" s="56">
        <f t="shared" si="4"/>
        <v>0</v>
      </c>
      <c r="I7" s="56">
        <f t="shared" si="4"/>
        <v>30564</v>
      </c>
    </row>
    <row r="8" ht="23.1" customHeight="1" spans="1:9">
      <c r="A8" s="9" t="s">
        <v>103</v>
      </c>
      <c r="B8" s="54">
        <v>24004</v>
      </c>
      <c r="C8" s="25">
        <f t="shared" si="2"/>
        <v>56635</v>
      </c>
      <c r="D8" s="14">
        <f t="shared" si="3"/>
        <v>1.3593984335944</v>
      </c>
      <c r="G8" s="25">
        <v>56635</v>
      </c>
      <c r="H8" s="25"/>
      <c r="I8" s="25"/>
    </row>
    <row r="9" ht="23.1" customHeight="1" spans="1:9">
      <c r="A9" s="9" t="s">
        <v>104</v>
      </c>
      <c r="B9" s="54"/>
      <c r="C9" s="25">
        <f t="shared" si="2"/>
        <v>1500</v>
      </c>
      <c r="D9" s="14" t="str">
        <f t="shared" si="3"/>
        <v/>
      </c>
      <c r="G9" s="25">
        <v>1500</v>
      </c>
      <c r="H9" s="25"/>
      <c r="I9" s="25"/>
    </row>
    <row r="10" ht="23.1" customHeight="1" spans="1:9">
      <c r="A10" s="9" t="s">
        <v>105</v>
      </c>
      <c r="B10" s="54"/>
      <c r="C10" s="25">
        <f t="shared" si="2"/>
        <v>137</v>
      </c>
      <c r="D10" s="14" t="str">
        <f t="shared" si="3"/>
        <v/>
      </c>
      <c r="G10" s="25">
        <v>137</v>
      </c>
      <c r="H10" s="25"/>
      <c r="I10" s="25"/>
    </row>
    <row r="11" ht="23.1" customHeight="1" spans="1:9">
      <c r="A11" s="9" t="s">
        <v>106</v>
      </c>
      <c r="B11" s="54">
        <v>30</v>
      </c>
      <c r="C11" s="25">
        <f t="shared" si="2"/>
        <v>1180</v>
      </c>
      <c r="D11" s="14">
        <f t="shared" si="3"/>
        <v>38.3333333333333</v>
      </c>
      <c r="G11" s="25">
        <v>1180</v>
      </c>
      <c r="H11" s="25"/>
      <c r="I11" s="25"/>
    </row>
    <row r="12" ht="23.1" customHeight="1" spans="1:9">
      <c r="A12" s="9" t="s">
        <v>107</v>
      </c>
      <c r="B12" s="54"/>
      <c r="C12" s="25">
        <f t="shared" si="2"/>
        <v>200</v>
      </c>
      <c r="D12" s="14" t="str">
        <f t="shared" si="3"/>
        <v/>
      </c>
      <c r="G12" s="25">
        <v>200</v>
      </c>
      <c r="H12" s="25"/>
      <c r="I12" s="25"/>
    </row>
    <row r="13" ht="23.1" customHeight="1" spans="1:9">
      <c r="A13" s="9" t="s">
        <v>108</v>
      </c>
      <c r="B13" s="54"/>
      <c r="C13" s="25">
        <f t="shared" si="2"/>
        <v>0</v>
      </c>
      <c r="D13" s="14" t="str">
        <f t="shared" si="3"/>
        <v/>
      </c>
      <c r="G13" s="25"/>
      <c r="H13" s="25"/>
      <c r="I13" s="25"/>
    </row>
    <row r="14" ht="23.1" customHeight="1" spans="1:9">
      <c r="A14" s="9" t="s">
        <v>109</v>
      </c>
      <c r="B14" s="54">
        <v>9745</v>
      </c>
      <c r="C14" s="25">
        <f t="shared" si="2"/>
        <v>30564</v>
      </c>
      <c r="D14" s="14">
        <f t="shared" si="3"/>
        <v>2.13637762955362</v>
      </c>
      <c r="G14" s="25"/>
      <c r="H14" s="25"/>
      <c r="I14" s="25">
        <v>30564</v>
      </c>
    </row>
    <row r="15" ht="23.1" customHeight="1" spans="1:9">
      <c r="A15" s="9" t="s">
        <v>110</v>
      </c>
      <c r="B15" s="55">
        <f>B16+B17</f>
        <v>1</v>
      </c>
      <c r="C15" s="25">
        <f t="shared" si="2"/>
        <v>21100</v>
      </c>
      <c r="D15" s="14"/>
      <c r="G15" s="56">
        <f t="shared" ref="G15:I15" si="5">G17</f>
        <v>0</v>
      </c>
      <c r="H15" s="56">
        <f t="shared" si="5"/>
        <v>0</v>
      </c>
      <c r="I15" s="56">
        <f t="shared" si="5"/>
        <v>21100</v>
      </c>
    </row>
    <row r="16" ht="23.1" customHeight="1" spans="1:9">
      <c r="A16" s="9" t="s">
        <v>111</v>
      </c>
      <c r="B16" s="55">
        <v>1</v>
      </c>
      <c r="C16" s="25"/>
      <c r="D16" s="14"/>
      <c r="G16" s="25"/>
      <c r="H16" s="25"/>
      <c r="I16" s="25"/>
    </row>
    <row r="17" ht="23.1" customHeight="1" spans="1:9">
      <c r="A17" s="9" t="s">
        <v>109</v>
      </c>
      <c r="B17" s="55"/>
      <c r="C17" s="25">
        <f t="shared" si="2"/>
        <v>21100</v>
      </c>
      <c r="D17" s="14" t="str">
        <f t="shared" si="3"/>
        <v/>
      </c>
      <c r="G17" s="25"/>
      <c r="H17" s="25"/>
      <c r="I17" s="25">
        <v>21100</v>
      </c>
    </row>
    <row r="18" ht="23.1" customHeight="1" spans="1:9">
      <c r="A18" s="9" t="s">
        <v>112</v>
      </c>
      <c r="B18" s="55">
        <f t="shared" ref="B18:I18" si="6">B19</f>
        <v>0</v>
      </c>
      <c r="C18" s="25">
        <f t="shared" si="2"/>
        <v>2609</v>
      </c>
      <c r="D18" s="14" t="str">
        <f t="shared" si="3"/>
        <v/>
      </c>
      <c r="G18" s="56">
        <f t="shared" si="6"/>
        <v>0</v>
      </c>
      <c r="H18" s="56">
        <f t="shared" si="6"/>
        <v>0</v>
      </c>
      <c r="I18" s="56">
        <f t="shared" si="6"/>
        <v>2609</v>
      </c>
    </row>
    <row r="19" ht="23.1" customHeight="1" spans="1:9">
      <c r="A19" s="9" t="s">
        <v>109</v>
      </c>
      <c r="B19" s="55"/>
      <c r="C19" s="25">
        <f t="shared" si="2"/>
        <v>2609</v>
      </c>
      <c r="D19" s="14" t="str">
        <f t="shared" si="3"/>
        <v/>
      </c>
      <c r="G19" s="25"/>
      <c r="H19" s="25"/>
      <c r="I19" s="25">
        <v>2609</v>
      </c>
    </row>
    <row r="20" ht="23.1" customHeight="1" spans="1:9">
      <c r="A20" s="9" t="s">
        <v>113</v>
      </c>
      <c r="B20" s="55">
        <f t="shared" ref="B20:I20" si="7">B21</f>
        <v>8622</v>
      </c>
      <c r="C20" s="25">
        <f t="shared" si="2"/>
        <v>2599</v>
      </c>
      <c r="D20" s="14">
        <f t="shared" si="3"/>
        <v>-0.698561818603572</v>
      </c>
      <c r="G20" s="25">
        <f t="shared" si="7"/>
        <v>0</v>
      </c>
      <c r="H20" s="25">
        <f t="shared" si="7"/>
        <v>0</v>
      </c>
      <c r="I20" s="25">
        <f t="shared" si="7"/>
        <v>2599</v>
      </c>
    </row>
    <row r="21" ht="23.1" customHeight="1" spans="1:9">
      <c r="A21" s="9" t="s">
        <v>114</v>
      </c>
      <c r="B21" s="55">
        <v>8622</v>
      </c>
      <c r="C21" s="25">
        <f t="shared" si="2"/>
        <v>2599</v>
      </c>
      <c r="D21" s="14">
        <f t="shared" si="3"/>
        <v>-0.698561818603572</v>
      </c>
      <c r="G21" s="25"/>
      <c r="H21" s="25"/>
      <c r="I21" s="25">
        <v>2599</v>
      </c>
    </row>
    <row r="22" ht="23.1" customHeight="1" spans="1:9">
      <c r="A22" s="9" t="s">
        <v>207</v>
      </c>
      <c r="B22" s="55">
        <f>SUM(B23:B26)</f>
        <v>108982</v>
      </c>
      <c r="C22" s="25">
        <f t="shared" si="2"/>
        <v>6083</v>
      </c>
      <c r="D22" s="14">
        <f t="shared" si="3"/>
        <v>-0.944183443137399</v>
      </c>
      <c r="G22" s="56">
        <f t="shared" ref="G22:I22" si="8">SUM(G23:G26)</f>
        <v>320</v>
      </c>
      <c r="H22" s="56">
        <f t="shared" si="8"/>
        <v>217</v>
      </c>
      <c r="I22" s="56">
        <f t="shared" si="8"/>
        <v>5546</v>
      </c>
    </row>
    <row r="23" ht="30" customHeight="1" spans="1:9">
      <c r="A23" s="57" t="s">
        <v>116</v>
      </c>
      <c r="B23" s="54">
        <v>103579</v>
      </c>
      <c r="C23" s="25">
        <f t="shared" si="2"/>
        <v>4474</v>
      </c>
      <c r="D23" s="14">
        <f t="shared" si="3"/>
        <v>-0.956805916257156</v>
      </c>
      <c r="G23" s="25"/>
      <c r="H23" s="25"/>
      <c r="I23" s="25">
        <v>4474</v>
      </c>
    </row>
    <row r="24" ht="23.1" customHeight="1" spans="1:9">
      <c r="A24" s="9" t="s">
        <v>117</v>
      </c>
      <c r="B24" s="54">
        <v>23</v>
      </c>
      <c r="C24" s="25">
        <f t="shared" si="2"/>
        <v>20</v>
      </c>
      <c r="D24" s="14">
        <f t="shared" si="3"/>
        <v>-0.130434782608696</v>
      </c>
      <c r="G24" s="25">
        <v>20</v>
      </c>
      <c r="H24" s="25"/>
      <c r="I24" s="25"/>
    </row>
    <row r="25" ht="23.1" customHeight="1" spans="1:9">
      <c r="A25" s="9" t="s">
        <v>118</v>
      </c>
      <c r="B25" s="54">
        <v>3772</v>
      </c>
      <c r="C25" s="25">
        <f t="shared" si="2"/>
        <v>517</v>
      </c>
      <c r="D25" s="14">
        <f t="shared" si="3"/>
        <v>-0.862937433722163</v>
      </c>
      <c r="G25" s="25">
        <v>300</v>
      </c>
      <c r="H25" s="25">
        <v>217</v>
      </c>
      <c r="I25" s="25"/>
    </row>
    <row r="26" ht="23.1" customHeight="1" spans="1:9">
      <c r="A26" s="9" t="s">
        <v>208</v>
      </c>
      <c r="B26" s="54">
        <v>1608</v>
      </c>
      <c r="C26" s="25">
        <f t="shared" si="2"/>
        <v>1072</v>
      </c>
      <c r="D26" s="14">
        <f t="shared" si="3"/>
        <v>-0.333333333333333</v>
      </c>
      <c r="G26" s="25"/>
      <c r="H26" s="25"/>
      <c r="I26" s="25">
        <v>1072</v>
      </c>
    </row>
    <row r="27" ht="23.1" customHeight="1" spans="1:9">
      <c r="A27" s="9" t="s">
        <v>209</v>
      </c>
      <c r="B27" s="54">
        <v>17752</v>
      </c>
      <c r="C27" s="25">
        <f t="shared" si="2"/>
        <v>22259</v>
      </c>
      <c r="D27" s="14">
        <f t="shared" si="3"/>
        <v>0.253886885984678</v>
      </c>
      <c r="G27" s="25">
        <v>22259</v>
      </c>
      <c r="H27" s="25"/>
      <c r="I27" s="25"/>
    </row>
    <row r="28" ht="23.1" customHeight="1" spans="1:9">
      <c r="A28" s="58" t="s">
        <v>210</v>
      </c>
      <c r="B28" s="59">
        <v>128</v>
      </c>
      <c r="C28" s="60">
        <f t="shared" ref="C28:C31" si="9">G28+H28+I28</f>
        <v>153</v>
      </c>
      <c r="D28" s="19">
        <f t="shared" ref="D28:D33" si="10">IFERROR((C28-B28)/B28,"")</f>
        <v>0.1953125</v>
      </c>
      <c r="G28" s="60">
        <v>153</v>
      </c>
      <c r="H28" s="60"/>
      <c r="I28" s="60"/>
    </row>
    <row r="29" ht="23.1" customHeight="1" spans="1:9">
      <c r="A29" s="20" t="s">
        <v>122</v>
      </c>
      <c r="B29" s="61">
        <f>B5+B7+B15+B18+B22+B27+B28+B20</f>
        <v>169324</v>
      </c>
      <c r="C29" s="62">
        <f>C5+C7+C15+C18+C22+C20+C27+C28</f>
        <v>145019</v>
      </c>
      <c r="D29" s="23">
        <f t="shared" si="10"/>
        <v>-0.143541376296331</v>
      </c>
      <c r="G29" s="61">
        <f>G5+G7+G15+G18+G22+G27+G28+G20</f>
        <v>82384</v>
      </c>
      <c r="H29" s="61">
        <f>H5+H7+H15+H18+H22+H27+H28+H20</f>
        <v>217</v>
      </c>
      <c r="I29" s="61">
        <f>I5+I7+I15+I18+I22+I27+I28+I20</f>
        <v>62418</v>
      </c>
    </row>
    <row r="30" ht="23.1" customHeight="1" spans="1:9">
      <c r="A30" s="24" t="s">
        <v>83</v>
      </c>
      <c r="B30" s="63">
        <v>29970</v>
      </c>
      <c r="C30" s="25">
        <v>29655</v>
      </c>
      <c r="D30" s="23">
        <f t="shared" si="10"/>
        <v>-0.0105105105105105</v>
      </c>
      <c r="G30">
        <v>29655</v>
      </c>
    </row>
    <row r="31" ht="23.1" customHeight="1" spans="1:9">
      <c r="A31" s="24" t="s">
        <v>123</v>
      </c>
      <c r="B31" s="64">
        <v>24052</v>
      </c>
      <c r="C31" s="25">
        <f t="shared" si="9"/>
        <v>10034</v>
      </c>
      <c r="D31" s="23">
        <f t="shared" si="10"/>
        <v>-0.582820555463163</v>
      </c>
      <c r="G31">
        <v>10034</v>
      </c>
    </row>
    <row r="32" ht="23.1" customHeight="1" spans="1:9">
      <c r="A32" s="24" t="s">
        <v>124</v>
      </c>
      <c r="B32" s="64">
        <v>84631</v>
      </c>
      <c r="C32" s="13"/>
      <c r="D32" s="23">
        <f t="shared" si="10"/>
        <v>-1</v>
      </c>
    </row>
    <row r="33" ht="23.1" customHeight="1" spans="1:9">
      <c r="A33" s="40" t="s">
        <v>85</v>
      </c>
      <c r="B33" s="65">
        <f t="shared" ref="B33:I33" si="11">SUM(B29:B32)</f>
        <v>307977</v>
      </c>
      <c r="C33" s="28">
        <f t="shared" si="11"/>
        <v>184708</v>
      </c>
      <c r="D33" s="29">
        <f t="shared" si="10"/>
        <v>-0.400253915065086</v>
      </c>
      <c r="G33" s="65">
        <f t="shared" si="11"/>
        <v>122073</v>
      </c>
      <c r="H33" s="65">
        <f t="shared" si="11"/>
        <v>217</v>
      </c>
      <c r="I33" s="65">
        <f t="shared" si="11"/>
        <v>62418</v>
      </c>
    </row>
  </sheetData>
  <mergeCells count="1">
    <mergeCell ref="A2:D2"/>
  </mergeCells>
  <printOptions horizontalCentered="1"/>
  <pageMargins left="0.984027777777778" right="0.984027777777778" top="0.66875" bottom="0.708333333333333" header="0.393055555555556" footer="0.393055555555556"/>
  <pageSetup paperSize="9" scale="95" orientation="portrait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C1" sqref="C1"/>
    </sheetView>
  </sheetViews>
  <sheetFormatPr defaultColWidth="9" defaultRowHeight="13.5" outlineLevelCol="3"/>
  <cols>
    <col min="1" max="1" width="43.5" customWidth="1"/>
    <col min="2" max="2" width="13" hidden="1" customWidth="1"/>
    <col min="3" max="3" width="16.5" customWidth="1"/>
    <col min="4" max="4" width="15.75" customWidth="1"/>
  </cols>
  <sheetData>
    <row r="1" s="1" customFormat="1" ht="25.5" customHeight="1" spans="1:4">
      <c r="A1" s="3" t="s">
        <v>125</v>
      </c>
      <c r="B1" s="3"/>
      <c r="C1" s="3"/>
      <c r="D1" s="3"/>
    </row>
    <row r="2" s="2" customFormat="1" ht="26.25" customHeight="1" spans="1:4">
      <c r="A2" s="4" t="s">
        <v>211</v>
      </c>
      <c r="B2" s="4"/>
      <c r="C2" s="4"/>
      <c r="D2" s="4"/>
    </row>
    <row r="3" ht="19.5" customHeight="1" spans="1:4">
      <c r="A3" s="5"/>
      <c r="B3" s="5"/>
      <c r="C3" s="5"/>
      <c r="D3" s="5" t="s">
        <v>3</v>
      </c>
    </row>
    <row r="4" ht="33" customHeight="1" spans="1:4">
      <c r="A4" s="6" t="s">
        <v>18</v>
      </c>
      <c r="B4" s="43" t="s">
        <v>171</v>
      </c>
      <c r="C4" s="8" t="s">
        <v>174</v>
      </c>
      <c r="D4" s="6" t="s">
        <v>21</v>
      </c>
    </row>
    <row r="5" ht="33" customHeight="1" spans="1:4">
      <c r="A5" s="9" t="s">
        <v>127</v>
      </c>
      <c r="B5" s="44"/>
      <c r="C5" s="45"/>
      <c r="D5" s="46" t="str">
        <f>IFERROR((C5-B5)/B5,"")</f>
        <v/>
      </c>
    </row>
    <row r="6" ht="33" customHeight="1" spans="1:4">
      <c r="A6" s="9" t="s">
        <v>128</v>
      </c>
      <c r="B6" s="44"/>
      <c r="C6" s="47"/>
      <c r="D6" s="46" t="str">
        <f t="shared" ref="D6:D14" si="0">IFERROR((C6-B6)/B6,"")</f>
        <v/>
      </c>
    </row>
    <row r="7" ht="33" customHeight="1" spans="1:4">
      <c r="A7" s="9" t="s">
        <v>129</v>
      </c>
      <c r="B7" s="44"/>
      <c r="C7" s="47"/>
      <c r="D7" s="46" t="str">
        <f t="shared" si="0"/>
        <v/>
      </c>
    </row>
    <row r="8" ht="33" customHeight="1" spans="1:4">
      <c r="A8" s="9" t="s">
        <v>130</v>
      </c>
      <c r="B8" s="44"/>
      <c r="C8" s="47"/>
      <c r="D8" s="46" t="str">
        <f t="shared" si="0"/>
        <v/>
      </c>
    </row>
    <row r="9" ht="33" customHeight="1" spans="1:4">
      <c r="A9" s="9" t="s">
        <v>131</v>
      </c>
      <c r="B9" s="44">
        <v>117</v>
      </c>
      <c r="C9" s="13"/>
      <c r="D9" s="14">
        <f t="shared" si="0"/>
        <v>-1</v>
      </c>
    </row>
    <row r="10" ht="33" customHeight="1" spans="1:4">
      <c r="A10" s="16"/>
      <c r="B10" s="48"/>
      <c r="C10" s="18"/>
      <c r="D10" s="37" t="str">
        <f t="shared" si="0"/>
        <v/>
      </c>
    </row>
    <row r="11" ht="33" customHeight="1" spans="1:4">
      <c r="A11" s="20" t="s">
        <v>46</v>
      </c>
      <c r="B11" s="49">
        <f>SUM(B5:B10)</f>
        <v>117</v>
      </c>
      <c r="C11" s="22">
        <f>SUM(C5:C10)</f>
        <v>0</v>
      </c>
      <c r="D11" s="23">
        <f t="shared" si="0"/>
        <v>-1</v>
      </c>
    </row>
    <row r="12" ht="33" customHeight="1" spans="1:4">
      <c r="A12" s="24" t="s">
        <v>47</v>
      </c>
      <c r="B12" s="44">
        <v>13</v>
      </c>
      <c r="C12" s="13">
        <v>13</v>
      </c>
      <c r="D12" s="23">
        <f t="shared" si="0"/>
        <v>0</v>
      </c>
    </row>
    <row r="13" ht="33" customHeight="1" spans="1:4">
      <c r="A13" s="24" t="s">
        <v>97</v>
      </c>
      <c r="B13" s="44"/>
      <c r="C13" s="13"/>
      <c r="D13" s="23" t="str">
        <f t="shared" si="0"/>
        <v/>
      </c>
    </row>
    <row r="14" ht="33" customHeight="1" spans="1:4">
      <c r="A14" s="40" t="s">
        <v>52</v>
      </c>
      <c r="B14" s="50">
        <f>SUM(B11:B13)</f>
        <v>130</v>
      </c>
      <c r="C14" s="28">
        <f>SUM(C11:C13)</f>
        <v>13</v>
      </c>
      <c r="D14" s="29">
        <f t="shared" si="0"/>
        <v>-0.9</v>
      </c>
    </row>
  </sheetData>
  <mergeCells count="1">
    <mergeCell ref="A2:D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C1" sqref="C1"/>
    </sheetView>
  </sheetViews>
  <sheetFormatPr defaultColWidth="9" defaultRowHeight="13.5" outlineLevelCol="3"/>
  <cols>
    <col min="1" max="1" width="43.875" customWidth="1"/>
    <col min="2" max="2" width="15.375" hidden="1" customWidth="1"/>
    <col min="3" max="4" width="16.75" customWidth="1"/>
  </cols>
  <sheetData>
    <row r="1" s="1" customFormat="1" ht="25.5" customHeight="1" spans="1:4">
      <c r="A1" s="3" t="s">
        <v>132</v>
      </c>
      <c r="B1" s="3"/>
      <c r="C1" s="3"/>
      <c r="D1" s="3"/>
    </row>
    <row r="2" s="2" customFormat="1" ht="26.25" customHeight="1" spans="1:4">
      <c r="A2" s="4" t="s">
        <v>212</v>
      </c>
      <c r="B2" s="4"/>
      <c r="C2" s="4"/>
      <c r="D2" s="4"/>
    </row>
    <row r="3" ht="19.5" customHeight="1" spans="1:4">
      <c r="A3" s="5"/>
      <c r="B3" s="5"/>
      <c r="C3" s="5"/>
      <c r="D3" s="5" t="s">
        <v>3</v>
      </c>
    </row>
    <row r="4" ht="32.1" customHeight="1" spans="1:4">
      <c r="A4" s="6" t="s">
        <v>18</v>
      </c>
      <c r="B4" s="7" t="s">
        <v>171</v>
      </c>
      <c r="C4" s="8" t="s">
        <v>19</v>
      </c>
      <c r="D4" s="6" t="s">
        <v>21</v>
      </c>
    </row>
    <row r="5" ht="32.1" customHeight="1" spans="1:4">
      <c r="A5" s="9" t="s">
        <v>134</v>
      </c>
      <c r="B5" s="10">
        <v>13</v>
      </c>
      <c r="C5" s="11">
        <v>13</v>
      </c>
      <c r="D5" s="14">
        <f>IFERROR((C5-B5)/B5,"")</f>
        <v>0</v>
      </c>
    </row>
    <row r="6" ht="32.1" customHeight="1" spans="1:4">
      <c r="A6" s="9" t="s">
        <v>135</v>
      </c>
      <c r="B6" s="10"/>
      <c r="C6" s="13"/>
      <c r="D6" s="14" t="str">
        <f t="shared" ref="D6:D12" si="0">IFERROR((C6-B6)/B6,"")</f>
        <v/>
      </c>
    </row>
    <row r="7" ht="32.1" customHeight="1" spans="1:4">
      <c r="A7" s="9" t="s">
        <v>136</v>
      </c>
      <c r="B7" s="10"/>
      <c r="C7" s="13"/>
      <c r="D7" s="14" t="str">
        <f t="shared" si="0"/>
        <v/>
      </c>
    </row>
    <row r="8" ht="32.1" customHeight="1" spans="1:4">
      <c r="A8" s="9" t="s">
        <v>137</v>
      </c>
      <c r="B8" s="10"/>
      <c r="C8" s="13"/>
      <c r="D8" s="14" t="str">
        <f t="shared" si="0"/>
        <v/>
      </c>
    </row>
    <row r="9" ht="32.1" customHeight="1" spans="1:4">
      <c r="A9" s="16"/>
      <c r="B9" s="36"/>
      <c r="C9" s="18"/>
      <c r="D9" s="37" t="str">
        <f t="shared" si="0"/>
        <v/>
      </c>
    </row>
    <row r="10" ht="32.1" customHeight="1" spans="1:4">
      <c r="A10" s="20" t="s">
        <v>122</v>
      </c>
      <c r="B10" s="38">
        <f>SUM(B5:B8)</f>
        <v>13</v>
      </c>
      <c r="C10" s="39">
        <f>SUM(C5:C8)</f>
        <v>13</v>
      </c>
      <c r="D10" s="23">
        <f t="shared" si="0"/>
        <v>0</v>
      </c>
    </row>
    <row r="11" ht="32.1" customHeight="1" spans="1:4">
      <c r="A11" s="24" t="s">
        <v>138</v>
      </c>
      <c r="B11" s="10">
        <v>117</v>
      </c>
      <c r="C11" s="13"/>
      <c r="D11" s="23">
        <f t="shared" si="0"/>
        <v>-1</v>
      </c>
    </row>
    <row r="12" ht="32.1" customHeight="1" spans="1:4">
      <c r="A12" s="40" t="s">
        <v>85</v>
      </c>
      <c r="B12" s="41">
        <f>SUM(B10:B11)</f>
        <v>130</v>
      </c>
      <c r="C12" s="42">
        <f>SUM(C10:C11)</f>
        <v>13</v>
      </c>
      <c r="D12" s="29">
        <f t="shared" si="0"/>
        <v>-0.9</v>
      </c>
    </row>
  </sheetData>
  <mergeCells count="1">
    <mergeCell ref="A2:D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C1" sqref="C1"/>
    </sheetView>
  </sheetViews>
  <sheetFormatPr defaultColWidth="9" defaultRowHeight="13.5" outlineLevelCol="3"/>
  <cols>
    <col min="1" max="1" width="46.25" customWidth="1"/>
    <col min="2" max="2" width="18" hidden="1" customWidth="1"/>
    <col min="3" max="3" width="16.875" customWidth="1"/>
    <col min="4" max="4" width="15.875" customWidth="1"/>
  </cols>
  <sheetData>
    <row r="1" s="1" customFormat="1" ht="25.5" customHeight="1" spans="1:4">
      <c r="A1" s="3" t="s">
        <v>139</v>
      </c>
      <c r="B1" s="3"/>
      <c r="C1" s="3"/>
      <c r="D1" s="3"/>
    </row>
    <row r="2" s="2" customFormat="1" ht="26.25" customHeight="1" spans="1:4">
      <c r="A2" s="4" t="s">
        <v>213</v>
      </c>
      <c r="B2" s="4"/>
      <c r="C2" s="4"/>
      <c r="D2" s="4"/>
    </row>
    <row r="3" ht="19.5" customHeight="1" spans="1:4">
      <c r="A3" s="5"/>
      <c r="B3" s="5"/>
      <c r="C3" s="5"/>
      <c r="D3" s="5" t="s">
        <v>3</v>
      </c>
    </row>
    <row r="4" ht="33" customHeight="1" spans="1:4">
      <c r="A4" s="6" t="s">
        <v>18</v>
      </c>
      <c r="B4" s="30" t="s">
        <v>171</v>
      </c>
      <c r="C4" s="8" t="s">
        <v>19</v>
      </c>
      <c r="D4" s="6" t="s">
        <v>21</v>
      </c>
    </row>
    <row r="5" ht="33" customHeight="1" spans="1:4">
      <c r="A5" s="9" t="s">
        <v>141</v>
      </c>
      <c r="B5" s="31"/>
      <c r="C5" s="11"/>
      <c r="D5" s="12"/>
    </row>
    <row r="6" ht="33" customHeight="1" spans="1:4">
      <c r="A6" s="9" t="s">
        <v>142</v>
      </c>
      <c r="B6" s="31"/>
      <c r="C6" s="13"/>
      <c r="D6" s="12"/>
    </row>
    <row r="7" ht="33" customHeight="1" spans="1:4">
      <c r="A7" s="9" t="s">
        <v>143</v>
      </c>
      <c r="B7" s="31"/>
      <c r="C7" s="13"/>
      <c r="D7" s="12"/>
    </row>
    <row r="8" ht="33" customHeight="1" spans="1:4">
      <c r="A8" s="9" t="s">
        <v>144</v>
      </c>
      <c r="B8" s="31"/>
      <c r="C8" s="13"/>
      <c r="D8" s="12"/>
    </row>
    <row r="9" ht="33" customHeight="1" spans="1:4">
      <c r="A9" s="9" t="s">
        <v>145</v>
      </c>
      <c r="B9" s="13">
        <v>58810</v>
      </c>
      <c r="C9" s="13">
        <v>53748</v>
      </c>
      <c r="D9" s="14">
        <f>(C9-B9)/B9</f>
        <v>-0.0860737969733039</v>
      </c>
    </row>
    <row r="10" ht="33" customHeight="1" spans="1:4">
      <c r="A10" s="9" t="s">
        <v>146</v>
      </c>
      <c r="B10" s="13">
        <v>51949</v>
      </c>
      <c r="C10" s="13">
        <v>54908</v>
      </c>
      <c r="D10" s="14">
        <f>(C10-B10)/B10</f>
        <v>0.0569597104852836</v>
      </c>
    </row>
    <row r="11" ht="33" customHeight="1" spans="1:4">
      <c r="A11" s="9" t="s">
        <v>147</v>
      </c>
      <c r="B11" s="31"/>
      <c r="C11" s="13"/>
      <c r="D11" s="14"/>
    </row>
    <row r="12" ht="33" customHeight="1" spans="1:4">
      <c r="A12" s="9"/>
      <c r="B12" s="31"/>
      <c r="C12" s="13"/>
      <c r="D12" s="14"/>
    </row>
    <row r="13" ht="33" customHeight="1" spans="1:4">
      <c r="A13" s="16"/>
      <c r="B13" s="32"/>
      <c r="C13" s="18"/>
      <c r="D13" s="19"/>
    </row>
    <row r="14" ht="33" customHeight="1" spans="1:4">
      <c r="A14" s="20" t="s">
        <v>46</v>
      </c>
      <c r="B14" s="33">
        <f>SUM(B5:B11)</f>
        <v>110759</v>
      </c>
      <c r="C14" s="34">
        <f>SUM(C5:C11)</f>
        <v>108656</v>
      </c>
      <c r="D14" s="23">
        <f>(C14-B14)/B14</f>
        <v>-0.0189871703428164</v>
      </c>
    </row>
    <row r="15" ht="33" customHeight="1" spans="1:4">
      <c r="A15" s="24" t="s">
        <v>148</v>
      </c>
      <c r="B15" s="13">
        <v>69792</v>
      </c>
      <c r="C15" s="13">
        <v>90925</v>
      </c>
      <c r="D15" s="23">
        <f>(C15-B15)/B15</f>
        <v>0.3027997478221</v>
      </c>
    </row>
    <row r="16" ht="33" customHeight="1" spans="1:4">
      <c r="A16" s="26" t="s">
        <v>52</v>
      </c>
      <c r="B16" s="35">
        <f>SUM(B14:B15)</f>
        <v>180551</v>
      </c>
      <c r="C16" s="28">
        <f>SUM(C14:C15)</f>
        <v>199581</v>
      </c>
      <c r="D16" s="29">
        <f>(C16-B16)/B16</f>
        <v>0.105399582389463</v>
      </c>
    </row>
    <row r="17" ht="24" customHeight="1" spans="1:1">
      <c r="A17" t="s">
        <v>149</v>
      </c>
    </row>
  </sheetData>
  <mergeCells count="1">
    <mergeCell ref="A2:D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H9" sqref="H9"/>
    </sheetView>
  </sheetViews>
  <sheetFormatPr defaultColWidth="9" defaultRowHeight="13.5" outlineLevelCol="3"/>
  <cols>
    <col min="1" max="1" width="46.875" customWidth="1"/>
    <col min="2" max="2" width="15.625" hidden="1" customWidth="1"/>
    <col min="3" max="3" width="16" customWidth="1"/>
    <col min="4" max="4" width="15" customWidth="1"/>
  </cols>
  <sheetData>
    <row r="1" s="1" customFormat="1" ht="25.5" customHeight="1" spans="1:4">
      <c r="A1" s="3" t="s">
        <v>150</v>
      </c>
      <c r="B1" s="3"/>
      <c r="C1" s="3"/>
      <c r="D1" s="3"/>
    </row>
    <row r="2" s="2" customFormat="1" ht="26.25" customHeight="1" spans="1:4">
      <c r="A2" s="4" t="s">
        <v>214</v>
      </c>
      <c r="B2" s="4"/>
      <c r="C2" s="4"/>
      <c r="D2" s="4"/>
    </row>
    <row r="3" ht="19.5" customHeight="1" spans="1:4">
      <c r="A3" s="5"/>
      <c r="B3" s="5"/>
      <c r="C3" s="5"/>
      <c r="D3" s="5" t="s">
        <v>3</v>
      </c>
    </row>
    <row r="4" ht="32.1" customHeight="1" spans="1:4">
      <c r="A4" s="6" t="s">
        <v>18</v>
      </c>
      <c r="B4" s="7" t="s">
        <v>171</v>
      </c>
      <c r="C4" s="8" t="s">
        <v>19</v>
      </c>
      <c r="D4" s="6" t="s">
        <v>21</v>
      </c>
    </row>
    <row r="5" ht="32.1" customHeight="1" spans="1:4">
      <c r="A5" s="9" t="s">
        <v>152</v>
      </c>
      <c r="B5" s="10"/>
      <c r="C5" s="11"/>
      <c r="D5" s="12"/>
    </row>
    <row r="6" ht="32.1" customHeight="1" spans="1:4">
      <c r="A6" s="9" t="s">
        <v>153</v>
      </c>
      <c r="B6" s="10"/>
      <c r="C6" s="13"/>
      <c r="D6" s="12"/>
    </row>
    <row r="7" ht="32.1" customHeight="1" spans="1:4">
      <c r="A7" s="9" t="s">
        <v>154</v>
      </c>
      <c r="B7" s="10"/>
      <c r="C7" s="13"/>
      <c r="D7" s="12"/>
    </row>
    <row r="8" ht="32.1" customHeight="1" spans="1:4">
      <c r="A8" s="9" t="s">
        <v>155</v>
      </c>
      <c r="B8" s="10"/>
      <c r="C8" s="13"/>
      <c r="D8" s="12"/>
    </row>
    <row r="9" ht="32.1" customHeight="1" spans="1:4">
      <c r="A9" s="9" t="s">
        <v>156</v>
      </c>
      <c r="B9" s="13">
        <v>40273</v>
      </c>
      <c r="C9" s="13">
        <v>46671</v>
      </c>
      <c r="D9" s="14">
        <f>(C9-B9)/B9</f>
        <v>0.158865741315522</v>
      </c>
    </row>
    <row r="10" ht="32.1" customHeight="1" spans="1:4">
      <c r="A10" s="9" t="s">
        <v>157</v>
      </c>
      <c r="B10" s="13">
        <v>49352</v>
      </c>
      <c r="C10" s="13">
        <v>51050</v>
      </c>
      <c r="D10" s="14">
        <f>(C10-B10)/B10</f>
        <v>0.0344059004700924</v>
      </c>
    </row>
    <row r="11" ht="32.1" customHeight="1" spans="1:4">
      <c r="A11" s="9" t="s">
        <v>158</v>
      </c>
      <c r="B11" s="15"/>
      <c r="C11" s="13"/>
      <c r="D11" s="14"/>
    </row>
    <row r="12" ht="32.1" customHeight="1" spans="1:4">
      <c r="A12" s="9"/>
      <c r="B12" s="15"/>
      <c r="C12" s="13"/>
      <c r="D12" s="14"/>
    </row>
    <row r="13" ht="32.1" customHeight="1" spans="1:4">
      <c r="A13" s="16"/>
      <c r="B13" s="17"/>
      <c r="C13" s="18"/>
      <c r="D13" s="19"/>
    </row>
    <row r="14" ht="32.1" customHeight="1" spans="1:4">
      <c r="A14" s="20" t="s">
        <v>122</v>
      </c>
      <c r="B14" s="21">
        <f>SUM(B5:B13)</f>
        <v>89625</v>
      </c>
      <c r="C14" s="22">
        <f>SUM(C5:C13)</f>
        <v>97721</v>
      </c>
      <c r="D14" s="23">
        <f>(C14-B14)/B14</f>
        <v>0.0903319386331939</v>
      </c>
    </row>
    <row r="15" ht="32.1" customHeight="1" spans="1:4">
      <c r="A15" s="24" t="s">
        <v>159</v>
      </c>
      <c r="B15" s="25">
        <v>90926</v>
      </c>
      <c r="C15" s="13">
        <v>101860</v>
      </c>
      <c r="D15" s="23">
        <f>(C15-B15)/B15</f>
        <v>0.120251633196226</v>
      </c>
    </row>
    <row r="16" ht="32.1" customHeight="1" spans="1:4">
      <c r="A16" s="26" t="s">
        <v>85</v>
      </c>
      <c r="B16" s="27">
        <f>B14+B15</f>
        <v>180551</v>
      </c>
      <c r="C16" s="28">
        <f>SUM(C14:C15)</f>
        <v>199581</v>
      </c>
      <c r="D16" s="29">
        <f>(C16-B16)/B16</f>
        <v>0.105399582389463</v>
      </c>
    </row>
    <row r="17" ht="21.75" customHeight="1" spans="1:1">
      <c r="A17" t="s">
        <v>149</v>
      </c>
    </row>
  </sheetData>
  <mergeCells count="1">
    <mergeCell ref="A2:D2"/>
  </mergeCells>
  <printOptions horizontalCentered="1"/>
  <pageMargins left="0.984027777777778" right="0.984027777777778" top="0.984027777777778" bottom="0.984027777777778" header="0.393055555555556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封面1</vt:lpstr>
      <vt:lpstr>收入完成</vt:lpstr>
      <vt:lpstr>一般公收完成</vt:lpstr>
      <vt:lpstr>一般公支完成</vt:lpstr>
      <vt:lpstr>政府性基金收入完成</vt:lpstr>
      <vt:lpstr>政府性基金支出完成</vt:lpstr>
      <vt:lpstr>国有资本经营收入预算完成</vt:lpstr>
      <vt:lpstr>国有资本经营支出预算完成</vt:lpstr>
      <vt:lpstr>社会保险基金收入预算完成</vt:lpstr>
      <vt:lpstr>社会保险基金支出预算完成</vt:lpstr>
      <vt:lpstr>封面2</vt:lpstr>
      <vt:lpstr>收入计划</vt:lpstr>
      <vt:lpstr>一般公收预算</vt:lpstr>
      <vt:lpstr>一般公支预算</vt:lpstr>
      <vt:lpstr>政府性基金收入预算</vt:lpstr>
      <vt:lpstr>政府性基金支出预算</vt:lpstr>
      <vt:lpstr>国有资本经营收入预算</vt:lpstr>
      <vt:lpstr>国有资本经营支出预算</vt:lpstr>
      <vt:lpstr>社会保险基金收入预算</vt:lpstr>
      <vt:lpstr>社会保险基金支出预算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羽族•却邪</cp:lastModifiedBy>
  <dcterms:created xsi:type="dcterms:W3CDTF">2006-09-16T00:00:00Z</dcterms:created>
  <cp:lastPrinted>2026-01-29T01:33:00Z</cp:lastPrinted>
  <dcterms:modified xsi:type="dcterms:W3CDTF">2026-02-01T08:23:35Z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ECBD6DA943CD4C82BC207D6B3BA3B27A_13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